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5EE50268-C570-4573-99FF-C95B0DD572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asignación!$B$4:$P$56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P56" i="1"/>
  <c r="M7" i="2"/>
  <c r="L7" i="2"/>
  <c r="K7" i="2"/>
  <c r="J7" i="2"/>
  <c r="P25" i="1" l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G8" i="2"/>
  <c r="N2" i="1" s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P11" i="2"/>
  <c r="F8" i="2" l="1"/>
  <c r="N16" i="2" l="1"/>
  <c r="N17" i="2"/>
  <c r="N18" i="2"/>
  <c r="N11" i="2"/>
  <c r="N13" i="2"/>
  <c r="N21" i="2"/>
  <c r="N14" i="2"/>
  <c r="N22" i="2"/>
  <c r="N12" i="2"/>
  <c r="N20" i="2"/>
  <c r="P57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12" i="2" l="1"/>
  <c r="P13" i="2"/>
  <c r="P14" i="2"/>
  <c r="P16" i="2"/>
  <c r="P17" i="2"/>
  <c r="P18" i="2"/>
  <c r="P20" i="2"/>
  <c r="P21" i="2"/>
  <c r="P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E8" i="2"/>
  <c r="D8" i="2"/>
  <c r="C8" i="2"/>
  <c r="C59" i="1"/>
  <c r="I8" i="2" s="1"/>
  <c r="H1" i="2" s="1"/>
  <c r="D59" i="1"/>
  <c r="E59" i="1"/>
  <c r="F59" i="1"/>
  <c r="G59" i="1"/>
  <c r="H59" i="1"/>
  <c r="I59" i="1"/>
  <c r="J59" i="1"/>
  <c r="K59" i="1"/>
  <c r="M59" i="1"/>
  <c r="N59" i="1"/>
  <c r="O59" i="1"/>
  <c r="G9" i="2" l="1"/>
  <c r="O2" i="1" s="1"/>
  <c r="H22" i="2"/>
  <c r="H16" i="2"/>
  <c r="H10" i="2"/>
  <c r="H18" i="2"/>
  <c r="H14" i="2"/>
  <c r="H20" i="2"/>
  <c r="H12" i="2"/>
  <c r="H17" i="2"/>
  <c r="H15" i="2"/>
  <c r="H13" i="2"/>
  <c r="H11" i="2"/>
  <c r="H19" i="2"/>
  <c r="H21" i="2"/>
  <c r="H8" i="2"/>
  <c r="J21" i="2"/>
  <c r="M18" i="2"/>
  <c r="M16" i="2"/>
  <c r="M17" i="2"/>
  <c r="M14" i="2"/>
  <c r="L14" i="2"/>
  <c r="K20" i="2"/>
  <c r="K12" i="2"/>
  <c r="K21" i="2"/>
  <c r="M20" i="2"/>
  <c r="J18" i="2"/>
  <c r="M11" i="2"/>
  <c r="M12" i="2"/>
  <c r="J22" i="2"/>
  <c r="J14" i="2"/>
  <c r="L12" i="2"/>
  <c r="M21" i="2"/>
  <c r="L18" i="2"/>
  <c r="M13" i="2"/>
  <c r="J12" i="2"/>
  <c r="J20" i="2"/>
  <c r="L21" i="2"/>
  <c r="L13" i="2"/>
  <c r="K11" i="2"/>
  <c r="K16" i="2"/>
  <c r="K22" i="2"/>
  <c r="L17" i="2"/>
  <c r="J16" i="2"/>
  <c r="L22" i="2"/>
  <c r="L20" i="2"/>
  <c r="K17" i="2"/>
  <c r="L16" i="2"/>
  <c r="M22" i="2"/>
  <c r="J11" i="2"/>
  <c r="J17" i="2"/>
  <c r="K18" i="2"/>
  <c r="K13" i="2"/>
  <c r="J13" i="2"/>
  <c r="K14" i="2"/>
  <c r="L11" i="2"/>
  <c r="L59" i="1"/>
  <c r="P59" i="1"/>
  <c r="N9" i="2" l="1"/>
  <c r="O11" i="2"/>
  <c r="O12" i="2"/>
  <c r="O22" i="2"/>
  <c r="O17" i="2"/>
  <c r="O14" i="2"/>
  <c r="O13" i="2"/>
  <c r="O16" i="2"/>
  <c r="O21" i="2"/>
  <c r="O18" i="2"/>
  <c r="O20" i="2"/>
  <c r="H2" i="1" l="1"/>
  <c r="K2" i="1"/>
  <c r="E9" i="2" l="1"/>
  <c r="F9" i="2"/>
  <c r="M9" i="2" l="1"/>
  <c r="L2" i="1"/>
  <c r="L9" i="2"/>
  <c r="I2" i="1"/>
  <c r="B2" i="1" l="1"/>
  <c r="E2" i="1"/>
  <c r="C9" i="2" l="1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<sst xmlns="http://schemas.openxmlformats.org/spreadsheetml/2006/main" count="75" uniqueCount="55">
  <si>
    <t>Total</t>
  </si>
  <si>
    <t xml:space="preserve"> Hisp</t>
  </si>
  <si>
    <t>Latino</t>
  </si>
  <si>
    <t>D2:</t>
  </si>
  <si>
    <t>D1:</t>
  </si>
  <si>
    <t>D3:</t>
  </si>
  <si>
    <t>D4:</t>
  </si>
  <si>
    <t>D5:</t>
  </si>
  <si>
    <t>(1-5)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</si>
  <si>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</si>
  <si>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</si>
  <si>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</si>
  <si>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</si>
  <si>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</si>
  <si>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</si>
  <si>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</si>
  <si>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</si>
  <si>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</si>
  <si>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</si>
  <si>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</si>
  <si>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</si>
  <si>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</si>
  <si>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Referencia: Población total &amp; deviación de la ideal por distrito</t>
  </si>
  <si>
    <t>Distrito</t>
  </si>
  <si>
    <t>Unid</t>
  </si>
  <si>
    <t>Población</t>
  </si>
  <si>
    <t>Población Ciudadana en Edad Electoral (PCEE)</t>
  </si>
  <si>
    <t>Votantes Registratos (Nov. 2020)</t>
  </si>
  <si>
    <t>Votantes Activos (Nov. 2020)</t>
  </si>
  <si>
    <t>Pob</t>
  </si>
  <si>
    <t>Blanco</t>
  </si>
  <si>
    <t>Negro</t>
  </si>
  <si>
    <t>Asiático</t>
  </si>
  <si>
    <t>Otro</t>
  </si>
  <si>
    <t>Totales por distrito</t>
  </si>
  <si>
    <t>Población ideal:</t>
  </si>
  <si>
    <t>Entre su nombre aquí</t>
  </si>
  <si>
    <t>Contados</t>
  </si>
  <si>
    <t>Porcentajes</t>
  </si>
  <si>
    <t>Grupo</t>
  </si>
  <si>
    <t>Categoria</t>
  </si>
  <si>
    <t>Sin designación</t>
  </si>
  <si>
    <t>Población total</t>
  </si>
  <si>
    <t>Pob. Tot.</t>
  </si>
  <si>
    <t>Deviación en personas</t>
  </si>
  <si>
    <t>PCEE Total</t>
  </si>
  <si>
    <t>Latinos</t>
  </si>
  <si>
    <t>Blancos</t>
  </si>
  <si>
    <t>Negros</t>
  </si>
  <si>
    <t>Votantes Registrados (Nov. 2020)</t>
  </si>
  <si>
    <t>Votantes Activos
(Nov. 2020)</t>
  </si>
  <si>
    <t>Comentarios sobre esta opción</t>
  </si>
  <si>
    <t>Este mapa tiene razón porque…</t>
  </si>
  <si>
    <t>Cuando termine, envíe por e-mail su lista de designaciones a ttatum@ndcresearch.com.</t>
  </si>
  <si>
    <t>Public Participation Kit de la Ciudad de La Verne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</si>
</sst>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8" xfId="0" applyFont="1" applyBorder="1" applyAlignment="1">
      <alignment horizontal="center"/>
    </xf>
    <xf numFmtId="3" fontId="5" fillId="0" borderId="27" xfId="0" quotePrefix="1" applyNumberFormat="1" applyFont="1" applyBorder="1" applyAlignment="1">
      <alignment horizontal="center" wrapText="1"/>
    </xf>
    <xf numFmtId="3" fontId="6" fillId="0" borderId="36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C1" sqref="C1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6" x14ac:dyDescent="0.25">
      <c r="A1" s="1" t="s">
        <v>9</v>
      </c>
    </row>
    <row r="3" spans="1:6" x14ac:dyDescent="0.25">
      <c r="A3" s="1" t="s">
        <v>10</v>
      </c>
    </row>
    <row r="4" spans="1:6" x14ac:dyDescent="0.25">
      <c r="A4" s="2" t="s">
        <v>11</v>
      </c>
    </row>
    <row r="5" spans="1:6" x14ac:dyDescent="0.25">
      <c r="A5" s="2" t="s">
        <v>12</v>
      </c>
    </row>
    <row r="6" spans="1:6" x14ac:dyDescent="0.25">
      <c r="A6" s="2" t="s">
        <v>13</v>
      </c>
    </row>
    <row r="7" spans="1:6" x14ac:dyDescent="0.25">
      <c r="B7" s="2" t="s">
        <v>14</v>
      </c>
    </row>
    <row r="8" spans="1:6" x14ac:dyDescent="0.25">
      <c r="B8" s="2" t="s">
        <v>15</v>
      </c>
    </row>
    <row r="9" spans="1:6" x14ac:dyDescent="0.25">
      <c r="B9" s="2" t="s">
        <v>16</v>
      </c>
    </row>
    <row r="11" spans="1:6" x14ac:dyDescent="0.25">
      <c r="A11" s="1" t="s">
        <v>17</v>
      </c>
      <c r="B11" s="2" t="s">
        <v>18</v>
      </c>
    </row>
    <row r="12" spans="1:6" x14ac:dyDescent="0.25">
      <c r="B12" s="2" t="s">
        <v>19</v>
      </c>
      <c r="F12" s="3" t="s">
        <v>20</v>
      </c>
    </row>
    <row r="14" spans="1:6" x14ac:dyDescent="0.25">
      <c r="A14" s="1" t="s">
        <v>21</v>
      </c>
    </row>
    <row r="15" spans="1:6" x14ac:dyDescent="0.25">
      <c r="B15" s="2" t="s">
        <v>53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9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3" width="8.7109375" style="36" bestFit="1" customWidth="1"/>
    <col min="4" max="4" width="7.85546875" style="36" bestFit="1" customWidth="1"/>
    <col min="5" max="5" width="6.5703125" style="36" bestFit="1" customWidth="1"/>
    <col min="6" max="6" width="7.140625" style="36" bestFit="1" customWidth="1"/>
    <col min="7" max="7" width="6.5703125" style="36" customWidth="1"/>
    <col min="8" max="8" width="6.28515625" style="42" customWidth="1"/>
    <col min="9" max="9" width="7.140625" style="36" bestFit="1" customWidth="1"/>
    <col min="10" max="11" width="6.28515625" style="36" customWidth="1"/>
    <col min="12" max="12" width="7.140625" style="36" bestFit="1" customWidth="1"/>
    <col min="13" max="14" width="6.28515625" style="36" customWidth="1"/>
    <col min="15" max="15" width="7.140625" style="36" bestFit="1" customWidth="1"/>
    <col min="16" max="16" width="6.28515625" style="36" customWidth="1"/>
    <col min="17" max="17" width="6.85546875" style="5"/>
    <col min="18" max="18" width="6.7109375" style="5" customWidth="1"/>
    <col min="19" max="20" width="6.85546875" style="5" customWidth="1"/>
    <col min="21" max="21" width="6.7109375" style="5" customWidth="1"/>
    <col min="22" max="23" width="6.5703125" style="5" customWidth="1"/>
    <col min="24" max="24" width="3.5703125" style="5" customWidth="1"/>
    <col min="25" max="26" width="6.5703125" style="5" customWidth="1"/>
    <col min="27" max="27" width="3.5703125" style="5" customWidth="1"/>
    <col min="28" max="29" width="6.5703125" style="5" customWidth="1"/>
    <col min="30" max="16384" width="6.85546875" style="5"/>
  </cols>
  <sheetData>
    <row r="1" spans="1:16" ht="12.6" customHeight="1" thickBot="1" x14ac:dyDescent="0.25">
      <c r="A1" s="76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5"/>
    </row>
    <row r="2" spans="1:16" ht="12.75" thickBot="1" x14ac:dyDescent="0.25">
      <c r="A2" s="39" t="s">
        <v>4</v>
      </c>
      <c r="B2" s="37">
        <f>resultados!$C$8</f>
        <v>0</v>
      </c>
      <c r="C2" s="37">
        <f>resultados!$C$9</f>
        <v>-6285</v>
      </c>
      <c r="D2" s="39" t="s">
        <v>3</v>
      </c>
      <c r="E2" s="37">
        <f>resultados!$D$8</f>
        <v>0</v>
      </c>
      <c r="F2" s="37">
        <f>resultados!$D$9</f>
        <v>-6285</v>
      </c>
      <c r="G2" s="39" t="s">
        <v>5</v>
      </c>
      <c r="H2" s="37">
        <f>resultados!$E$8</f>
        <v>0</v>
      </c>
      <c r="I2" s="37">
        <f>resultados!$E$9</f>
        <v>-6285</v>
      </c>
      <c r="J2" s="39" t="s">
        <v>6</v>
      </c>
      <c r="K2" s="37">
        <f>resultados!$F$8</f>
        <v>0</v>
      </c>
      <c r="L2" s="38">
        <f>resultados!$F$9</f>
        <v>-6285</v>
      </c>
      <c r="M2" s="39" t="s">
        <v>7</v>
      </c>
      <c r="N2" s="37">
        <f>resultados!$G$8</f>
        <v>0</v>
      </c>
      <c r="O2" s="38">
        <f>resultados!$G$9</f>
        <v>-6285</v>
      </c>
      <c r="P2" s="5"/>
    </row>
    <row r="3" spans="1:16" x14ac:dyDescent="0.2">
      <c r="H3" s="36"/>
    </row>
    <row r="4" spans="1:16" ht="13.5" customHeight="1" x14ac:dyDescent="0.2">
      <c r="A4" s="51" t="s">
        <v>23</v>
      </c>
      <c r="B4" s="61" t="s">
        <v>24</v>
      </c>
      <c r="C4" s="61" t="s">
        <v>25</v>
      </c>
      <c r="D4" s="72" t="s">
        <v>26</v>
      </c>
      <c r="E4" s="73"/>
      <c r="F4" s="73"/>
      <c r="G4" s="73"/>
      <c r="H4" s="74"/>
      <c r="I4" s="72" t="s">
        <v>27</v>
      </c>
      <c r="J4" s="73"/>
      <c r="K4" s="73"/>
      <c r="L4" s="74"/>
      <c r="M4" s="72" t="s">
        <v>28</v>
      </c>
      <c r="N4" s="73"/>
      <c r="O4" s="73"/>
      <c r="P4" s="75"/>
    </row>
    <row r="5" spans="1:16" s="4" customFormat="1" ht="24" x14ac:dyDescent="0.2">
      <c r="A5" s="58" t="s">
        <v>8</v>
      </c>
      <c r="B5" s="59" t="s">
        <v>29</v>
      </c>
      <c r="C5" s="59" t="s">
        <v>0</v>
      </c>
      <c r="D5" s="63" t="s">
        <v>0</v>
      </c>
      <c r="E5" s="60" t="s">
        <v>1</v>
      </c>
      <c r="F5" s="60" t="s">
        <v>30</v>
      </c>
      <c r="G5" s="60" t="s">
        <v>31</v>
      </c>
      <c r="H5" s="62" t="s">
        <v>32</v>
      </c>
      <c r="I5" s="60" t="s">
        <v>0</v>
      </c>
      <c r="J5" s="60" t="s">
        <v>2</v>
      </c>
      <c r="K5" s="69" t="s">
        <v>32</v>
      </c>
      <c r="L5" s="62" t="s">
        <v>33</v>
      </c>
      <c r="M5" s="60" t="s">
        <v>0</v>
      </c>
      <c r="N5" s="60" t="s">
        <v>2</v>
      </c>
      <c r="O5" s="69" t="s">
        <v>32</v>
      </c>
      <c r="P5" s="64" t="s">
        <v>33</v>
      </c>
    </row>
    <row r="6" spans="1:16" x14ac:dyDescent="0.2">
      <c r="A6" s="52"/>
      <c r="B6" s="40">
        <v>1</v>
      </c>
      <c r="C6" s="55">
        <v>0</v>
      </c>
      <c r="D6" s="55">
        <v>0</v>
      </c>
      <c r="E6" s="40">
        <v>0</v>
      </c>
      <c r="F6" s="40">
        <v>0</v>
      </c>
      <c r="G6" s="40">
        <v>0</v>
      </c>
      <c r="H6" s="56">
        <v>0</v>
      </c>
      <c r="I6" s="40">
        <v>0</v>
      </c>
      <c r="J6" s="40">
        <v>0</v>
      </c>
      <c r="K6" s="41">
        <v>0</v>
      </c>
      <c r="L6" s="53">
        <f t="shared" ref="L6:L56" si="0">I6-J6-K6</f>
        <v>0</v>
      </c>
      <c r="M6" s="57">
        <v>0</v>
      </c>
      <c r="N6" s="41">
        <v>0</v>
      </c>
      <c r="O6" s="41">
        <v>0</v>
      </c>
      <c r="P6" s="53">
        <f>M6-N6-O6</f>
        <v>0</v>
      </c>
    </row>
    <row r="7" spans="1:16" x14ac:dyDescent="0.2">
      <c r="A7" s="54"/>
      <c r="B7" s="40">
        <v>2</v>
      </c>
      <c r="C7" s="55">
        <v>224</v>
      </c>
      <c r="D7" s="55">
        <v>189.863249</v>
      </c>
      <c r="E7" s="40">
        <v>8.8830120000000008</v>
      </c>
      <c r="F7" s="40">
        <v>147.98832400000001</v>
      </c>
      <c r="G7" s="40">
        <v>6.118309</v>
      </c>
      <c r="H7" s="56">
        <v>26.873608000000001</v>
      </c>
      <c r="I7" s="40">
        <v>165</v>
      </c>
      <c r="J7" s="40">
        <v>22</v>
      </c>
      <c r="K7" s="41">
        <v>5</v>
      </c>
      <c r="L7" s="53">
        <f t="shared" si="0"/>
        <v>138</v>
      </c>
      <c r="M7" s="57">
        <v>146</v>
      </c>
      <c r="N7" s="41">
        <v>16</v>
      </c>
      <c r="O7" s="41">
        <v>5</v>
      </c>
      <c r="P7" s="53">
        <f t="shared" ref="P7:P56" si="1">M7-N7-O7</f>
        <v>125</v>
      </c>
    </row>
    <row r="8" spans="1:16" x14ac:dyDescent="0.2">
      <c r="A8" s="54"/>
      <c r="B8" s="40">
        <v>3</v>
      </c>
      <c r="C8" s="55">
        <v>529</v>
      </c>
      <c r="D8" s="55">
        <v>437.75205499999998</v>
      </c>
      <c r="E8" s="40">
        <v>47.079962000000002</v>
      </c>
      <c r="F8" s="40">
        <v>352.705511</v>
      </c>
      <c r="G8" s="40">
        <v>10.197182</v>
      </c>
      <c r="H8" s="56">
        <v>27.769393000000001</v>
      </c>
      <c r="I8" s="40">
        <v>402</v>
      </c>
      <c r="J8" s="40">
        <v>63</v>
      </c>
      <c r="K8" s="41">
        <v>11</v>
      </c>
      <c r="L8" s="53">
        <f t="shared" si="0"/>
        <v>328</v>
      </c>
      <c r="M8" s="57">
        <v>356</v>
      </c>
      <c r="N8" s="41">
        <v>62</v>
      </c>
      <c r="O8" s="41">
        <v>8</v>
      </c>
      <c r="P8" s="53">
        <f t="shared" si="1"/>
        <v>286</v>
      </c>
    </row>
    <row r="9" spans="1:16" x14ac:dyDescent="0.2">
      <c r="A9" s="54"/>
      <c r="B9" s="40">
        <v>4</v>
      </c>
      <c r="C9" s="55">
        <v>616</v>
      </c>
      <c r="D9" s="55">
        <v>477.66795300000001</v>
      </c>
      <c r="E9" s="40">
        <v>24.233526000000001</v>
      </c>
      <c r="F9" s="40">
        <v>288.87555400000002</v>
      </c>
      <c r="G9" s="40">
        <v>28.828423999999998</v>
      </c>
      <c r="H9" s="56">
        <v>135.73044999999999</v>
      </c>
      <c r="I9" s="40">
        <v>444</v>
      </c>
      <c r="J9" s="40">
        <v>45</v>
      </c>
      <c r="K9" s="41">
        <v>74</v>
      </c>
      <c r="L9" s="53">
        <f t="shared" si="0"/>
        <v>325</v>
      </c>
      <c r="M9" s="57">
        <v>376</v>
      </c>
      <c r="N9" s="41">
        <v>39</v>
      </c>
      <c r="O9" s="41">
        <v>54</v>
      </c>
      <c r="P9" s="53">
        <f t="shared" si="1"/>
        <v>283</v>
      </c>
    </row>
    <row r="10" spans="1:16" x14ac:dyDescent="0.2">
      <c r="A10" s="52"/>
      <c r="B10" s="40">
        <v>5</v>
      </c>
      <c r="C10" s="55">
        <v>1211</v>
      </c>
      <c r="D10" s="55">
        <v>1230.3879890000001</v>
      </c>
      <c r="E10" s="40">
        <v>509.73458599999998</v>
      </c>
      <c r="F10" s="40">
        <v>512.01690599999995</v>
      </c>
      <c r="G10" s="40">
        <v>36.784401000000003</v>
      </c>
      <c r="H10" s="56">
        <v>171.852092</v>
      </c>
      <c r="I10" s="40">
        <v>1022</v>
      </c>
      <c r="J10" s="40">
        <v>299</v>
      </c>
      <c r="K10" s="41">
        <v>41</v>
      </c>
      <c r="L10" s="53">
        <f t="shared" si="0"/>
        <v>682</v>
      </c>
      <c r="M10" s="57">
        <v>872</v>
      </c>
      <c r="N10" s="41">
        <v>255</v>
      </c>
      <c r="O10" s="41">
        <v>35</v>
      </c>
      <c r="P10" s="53">
        <f t="shared" si="1"/>
        <v>582</v>
      </c>
    </row>
    <row r="11" spans="1:16" x14ac:dyDescent="0.2">
      <c r="A11" s="54"/>
      <c r="B11" s="40">
        <v>6</v>
      </c>
      <c r="C11" s="55">
        <v>2193</v>
      </c>
      <c r="D11" s="55">
        <v>1366.8115969999999</v>
      </c>
      <c r="E11" s="40">
        <v>359.58261499999998</v>
      </c>
      <c r="F11" s="40">
        <v>895.15118600000005</v>
      </c>
      <c r="G11" s="40">
        <v>63.929903000000003</v>
      </c>
      <c r="H11" s="56">
        <v>48.147899000000002</v>
      </c>
      <c r="I11" s="40">
        <v>1570</v>
      </c>
      <c r="J11" s="40">
        <v>404</v>
      </c>
      <c r="K11" s="41">
        <v>78</v>
      </c>
      <c r="L11" s="53">
        <f t="shared" si="0"/>
        <v>1088</v>
      </c>
      <c r="M11" s="57">
        <v>1379</v>
      </c>
      <c r="N11" s="41">
        <v>356</v>
      </c>
      <c r="O11" s="41">
        <v>63</v>
      </c>
      <c r="P11" s="53">
        <f t="shared" si="1"/>
        <v>960</v>
      </c>
    </row>
    <row r="12" spans="1:16" x14ac:dyDescent="0.2">
      <c r="A12" s="54"/>
      <c r="B12" s="40">
        <v>7</v>
      </c>
      <c r="C12" s="55">
        <v>1274</v>
      </c>
      <c r="D12" s="55">
        <v>972.21603800000003</v>
      </c>
      <c r="E12" s="40">
        <v>215.76870099999999</v>
      </c>
      <c r="F12" s="40">
        <v>615.63989000000004</v>
      </c>
      <c r="G12" s="40">
        <v>4.9736840000000004</v>
      </c>
      <c r="H12" s="56">
        <v>118.287256</v>
      </c>
      <c r="I12" s="40">
        <v>1076</v>
      </c>
      <c r="J12" s="40">
        <v>219</v>
      </c>
      <c r="K12" s="41">
        <v>88</v>
      </c>
      <c r="L12" s="53">
        <f t="shared" si="0"/>
        <v>769</v>
      </c>
      <c r="M12" s="57">
        <v>945</v>
      </c>
      <c r="N12" s="41">
        <v>199</v>
      </c>
      <c r="O12" s="41">
        <v>74</v>
      </c>
      <c r="P12" s="53">
        <f t="shared" si="1"/>
        <v>672</v>
      </c>
    </row>
    <row r="13" spans="1:16" x14ac:dyDescent="0.2">
      <c r="A13" s="54"/>
      <c r="B13" s="40">
        <v>8</v>
      </c>
      <c r="C13" s="55">
        <v>797</v>
      </c>
      <c r="D13" s="55">
        <v>491.57777700000003</v>
      </c>
      <c r="E13" s="40">
        <v>93.034721000000005</v>
      </c>
      <c r="F13" s="40">
        <v>329.55944899999997</v>
      </c>
      <c r="G13" s="40">
        <v>2.7387220000000001</v>
      </c>
      <c r="H13" s="56">
        <v>65.044882999999999</v>
      </c>
      <c r="I13" s="40">
        <v>710</v>
      </c>
      <c r="J13" s="40">
        <v>129</v>
      </c>
      <c r="K13" s="41">
        <v>44</v>
      </c>
      <c r="L13" s="53">
        <f t="shared" si="0"/>
        <v>537</v>
      </c>
      <c r="M13" s="57">
        <v>612</v>
      </c>
      <c r="N13" s="41">
        <v>109</v>
      </c>
      <c r="O13" s="41">
        <v>36</v>
      </c>
      <c r="P13" s="53">
        <f t="shared" si="1"/>
        <v>467</v>
      </c>
    </row>
    <row r="14" spans="1:16" x14ac:dyDescent="0.2">
      <c r="A14" s="52"/>
      <c r="B14" s="40">
        <v>9</v>
      </c>
      <c r="C14" s="55">
        <v>1162</v>
      </c>
      <c r="D14" s="55">
        <v>667.40578900000003</v>
      </c>
      <c r="E14" s="40">
        <v>235.88028199999999</v>
      </c>
      <c r="F14" s="40">
        <v>366.62113599999998</v>
      </c>
      <c r="G14" s="40">
        <v>3.3684210000000001</v>
      </c>
      <c r="H14" s="56">
        <v>58.735954999999997</v>
      </c>
      <c r="I14" s="40">
        <v>923</v>
      </c>
      <c r="J14" s="40">
        <v>165</v>
      </c>
      <c r="K14" s="41">
        <v>63</v>
      </c>
      <c r="L14" s="53">
        <f t="shared" si="0"/>
        <v>695</v>
      </c>
      <c r="M14" s="57">
        <v>812</v>
      </c>
      <c r="N14" s="41">
        <v>142</v>
      </c>
      <c r="O14" s="41">
        <v>52</v>
      </c>
      <c r="P14" s="53">
        <f t="shared" si="1"/>
        <v>618</v>
      </c>
    </row>
    <row r="15" spans="1:16" x14ac:dyDescent="0.2">
      <c r="A15" s="54"/>
      <c r="B15" s="40">
        <v>10</v>
      </c>
      <c r="C15" s="55">
        <v>1283</v>
      </c>
      <c r="D15" s="55">
        <v>918.10763199999997</v>
      </c>
      <c r="E15" s="40">
        <v>163.290402</v>
      </c>
      <c r="F15" s="40">
        <v>587.51969999999994</v>
      </c>
      <c r="G15" s="40">
        <v>12.642858</v>
      </c>
      <c r="H15" s="56">
        <v>127.20115300000001</v>
      </c>
      <c r="I15" s="40">
        <v>1035</v>
      </c>
      <c r="J15" s="40">
        <v>163</v>
      </c>
      <c r="K15" s="41">
        <v>73</v>
      </c>
      <c r="L15" s="53">
        <f t="shared" si="0"/>
        <v>799</v>
      </c>
      <c r="M15" s="57">
        <v>885</v>
      </c>
      <c r="N15" s="41">
        <v>144</v>
      </c>
      <c r="O15" s="41">
        <v>59</v>
      </c>
      <c r="P15" s="53">
        <f t="shared" si="1"/>
        <v>682</v>
      </c>
    </row>
    <row r="16" spans="1:16" x14ac:dyDescent="0.2">
      <c r="A16" s="54"/>
      <c r="B16" s="40">
        <v>11</v>
      </c>
      <c r="C16" s="55">
        <v>1184</v>
      </c>
      <c r="D16" s="55">
        <v>811.07660299999998</v>
      </c>
      <c r="E16" s="40">
        <v>38.628762999999999</v>
      </c>
      <c r="F16" s="40">
        <v>528.44084199999998</v>
      </c>
      <c r="G16" s="40">
        <v>15.725806</v>
      </c>
      <c r="H16" s="56">
        <v>198.749931</v>
      </c>
      <c r="I16" s="40">
        <v>876</v>
      </c>
      <c r="J16" s="40">
        <v>128</v>
      </c>
      <c r="K16" s="41">
        <v>69</v>
      </c>
      <c r="L16" s="53">
        <f t="shared" si="0"/>
        <v>679</v>
      </c>
      <c r="M16" s="57">
        <v>764</v>
      </c>
      <c r="N16" s="41">
        <v>122</v>
      </c>
      <c r="O16" s="41">
        <v>57</v>
      </c>
      <c r="P16" s="53">
        <f t="shared" si="1"/>
        <v>585</v>
      </c>
    </row>
    <row r="17" spans="1:16" x14ac:dyDescent="0.2">
      <c r="A17" s="54"/>
      <c r="B17" s="40">
        <v>12</v>
      </c>
      <c r="C17" s="55">
        <v>490</v>
      </c>
      <c r="D17" s="55">
        <v>340.09979499999997</v>
      </c>
      <c r="E17" s="40">
        <v>122.90341600000001</v>
      </c>
      <c r="F17" s="40">
        <v>180.743055</v>
      </c>
      <c r="G17" s="40">
        <v>11.842091999999999</v>
      </c>
      <c r="H17" s="56">
        <v>22.744565000000001</v>
      </c>
      <c r="I17" s="40">
        <v>325</v>
      </c>
      <c r="J17" s="40">
        <v>120</v>
      </c>
      <c r="K17" s="41">
        <v>17</v>
      </c>
      <c r="L17" s="53">
        <f t="shared" si="0"/>
        <v>188</v>
      </c>
      <c r="M17" s="57">
        <v>245</v>
      </c>
      <c r="N17" s="41">
        <v>96</v>
      </c>
      <c r="O17" s="41">
        <v>11</v>
      </c>
      <c r="P17" s="53">
        <f t="shared" si="1"/>
        <v>138</v>
      </c>
    </row>
    <row r="18" spans="1:16" x14ac:dyDescent="0.2">
      <c r="A18" s="52"/>
      <c r="B18" s="40">
        <v>13</v>
      </c>
      <c r="C18" s="55">
        <v>293</v>
      </c>
      <c r="D18" s="55">
        <v>200.632893</v>
      </c>
      <c r="E18" s="40">
        <v>52.571415000000002</v>
      </c>
      <c r="F18" s="40">
        <v>100.50000199999999</v>
      </c>
      <c r="G18" s="40">
        <v>18.947347000000001</v>
      </c>
      <c r="H18" s="56">
        <v>28.614131</v>
      </c>
      <c r="I18" s="40">
        <v>141</v>
      </c>
      <c r="J18" s="40">
        <v>48</v>
      </c>
      <c r="K18" s="41">
        <v>9</v>
      </c>
      <c r="L18" s="53">
        <f t="shared" si="0"/>
        <v>84</v>
      </c>
      <c r="M18" s="57">
        <v>125</v>
      </c>
      <c r="N18" s="41">
        <v>42</v>
      </c>
      <c r="O18" s="41">
        <v>8</v>
      </c>
      <c r="P18" s="53">
        <f t="shared" si="1"/>
        <v>75</v>
      </c>
    </row>
    <row r="19" spans="1:16" x14ac:dyDescent="0.2">
      <c r="A19" s="54"/>
      <c r="B19" s="40">
        <v>14</v>
      </c>
      <c r="C19" s="55">
        <v>206</v>
      </c>
      <c r="D19" s="55">
        <v>149.18192999999999</v>
      </c>
      <c r="E19" s="40">
        <v>36.995883999999997</v>
      </c>
      <c r="F19" s="40">
        <v>64.186046000000005</v>
      </c>
      <c r="G19" s="40">
        <v>0</v>
      </c>
      <c r="H19" s="56">
        <v>48.000000999999997</v>
      </c>
      <c r="I19" s="40">
        <v>166</v>
      </c>
      <c r="J19" s="40">
        <v>48</v>
      </c>
      <c r="K19" s="41">
        <v>11</v>
      </c>
      <c r="L19" s="53">
        <f t="shared" si="0"/>
        <v>107</v>
      </c>
      <c r="M19" s="57">
        <v>144</v>
      </c>
      <c r="N19" s="41">
        <v>41</v>
      </c>
      <c r="O19" s="41">
        <v>9</v>
      </c>
      <c r="P19" s="53">
        <f t="shared" si="1"/>
        <v>94</v>
      </c>
    </row>
    <row r="20" spans="1:16" x14ac:dyDescent="0.2">
      <c r="A20" s="54"/>
      <c r="B20" s="40">
        <v>15</v>
      </c>
      <c r="C20" s="55">
        <v>115</v>
      </c>
      <c r="D20" s="55">
        <v>79.827288999999993</v>
      </c>
      <c r="E20" s="40">
        <v>18.962793999999999</v>
      </c>
      <c r="F20" s="40">
        <v>50.751829999999998</v>
      </c>
      <c r="G20" s="40">
        <v>1.0020000000000001E-3</v>
      </c>
      <c r="H20" s="56">
        <v>10.110616</v>
      </c>
      <c r="I20" s="40">
        <v>67</v>
      </c>
      <c r="J20" s="40">
        <v>26</v>
      </c>
      <c r="K20" s="41">
        <v>2</v>
      </c>
      <c r="L20" s="53">
        <f t="shared" si="0"/>
        <v>39</v>
      </c>
      <c r="M20" s="57">
        <v>59</v>
      </c>
      <c r="N20" s="41">
        <v>23</v>
      </c>
      <c r="O20" s="41">
        <v>2</v>
      </c>
      <c r="P20" s="53">
        <f t="shared" si="1"/>
        <v>34</v>
      </c>
    </row>
    <row r="21" spans="1:16" x14ac:dyDescent="0.2">
      <c r="A21" s="54"/>
      <c r="B21" s="40">
        <v>16</v>
      </c>
      <c r="C21" s="55">
        <v>0</v>
      </c>
      <c r="D21" s="55">
        <v>0</v>
      </c>
      <c r="E21" s="40">
        <v>0</v>
      </c>
      <c r="F21" s="40">
        <v>0</v>
      </c>
      <c r="G21" s="40">
        <v>0</v>
      </c>
      <c r="H21" s="56">
        <v>0</v>
      </c>
      <c r="I21" s="40">
        <v>0</v>
      </c>
      <c r="J21" s="40">
        <v>0</v>
      </c>
      <c r="K21" s="41">
        <v>0</v>
      </c>
      <c r="L21" s="53">
        <f t="shared" si="0"/>
        <v>0</v>
      </c>
      <c r="M21" s="57">
        <v>0</v>
      </c>
      <c r="N21" s="41">
        <v>0</v>
      </c>
      <c r="O21" s="41">
        <v>0</v>
      </c>
      <c r="P21" s="53">
        <f t="shared" si="1"/>
        <v>0</v>
      </c>
    </row>
    <row r="22" spans="1:16" x14ac:dyDescent="0.2">
      <c r="A22" s="52"/>
      <c r="B22" s="40">
        <v>17</v>
      </c>
      <c r="C22" s="55">
        <v>1168</v>
      </c>
      <c r="D22" s="55">
        <v>790.39103999999998</v>
      </c>
      <c r="E22" s="40">
        <v>214.22851299999999</v>
      </c>
      <c r="F22" s="40">
        <v>431.17742399999997</v>
      </c>
      <c r="G22" s="40">
        <v>59.210462</v>
      </c>
      <c r="H22" s="56">
        <v>83.641304000000005</v>
      </c>
      <c r="I22" s="40">
        <v>812</v>
      </c>
      <c r="J22" s="40">
        <v>270</v>
      </c>
      <c r="K22" s="41">
        <v>38</v>
      </c>
      <c r="L22" s="53">
        <f t="shared" si="0"/>
        <v>504</v>
      </c>
      <c r="M22" s="57">
        <v>627</v>
      </c>
      <c r="N22" s="41">
        <v>207</v>
      </c>
      <c r="O22" s="41">
        <v>29</v>
      </c>
      <c r="P22" s="53">
        <f t="shared" si="1"/>
        <v>391</v>
      </c>
    </row>
    <row r="23" spans="1:16" x14ac:dyDescent="0.2">
      <c r="A23" s="54"/>
      <c r="B23" s="40">
        <v>18</v>
      </c>
      <c r="C23" s="55">
        <v>805</v>
      </c>
      <c r="D23" s="55">
        <v>595.81807200000003</v>
      </c>
      <c r="E23" s="40">
        <v>108.004116</v>
      </c>
      <c r="F23" s="40">
        <v>395.81394799999998</v>
      </c>
      <c r="G23" s="40">
        <v>0</v>
      </c>
      <c r="H23" s="56">
        <v>72.000000999999997</v>
      </c>
      <c r="I23" s="40">
        <v>627</v>
      </c>
      <c r="J23" s="40">
        <v>139</v>
      </c>
      <c r="K23" s="41">
        <v>13</v>
      </c>
      <c r="L23" s="53">
        <f t="shared" si="0"/>
        <v>475</v>
      </c>
      <c r="M23" s="57">
        <v>540</v>
      </c>
      <c r="N23" s="41">
        <v>122</v>
      </c>
      <c r="O23" s="41">
        <v>10</v>
      </c>
      <c r="P23" s="53">
        <f t="shared" si="1"/>
        <v>408</v>
      </c>
    </row>
    <row r="24" spans="1:16" x14ac:dyDescent="0.2">
      <c r="A24" s="54"/>
      <c r="B24" s="40">
        <v>19</v>
      </c>
      <c r="C24" s="55">
        <v>681</v>
      </c>
      <c r="D24" s="55">
        <v>440.34112599999997</v>
      </c>
      <c r="E24" s="40">
        <v>168.079308</v>
      </c>
      <c r="F24" s="40">
        <v>235.00303400000001</v>
      </c>
      <c r="G24" s="40">
        <v>2.7049E-2</v>
      </c>
      <c r="H24" s="56">
        <v>37.225451</v>
      </c>
      <c r="I24" s="40">
        <v>515</v>
      </c>
      <c r="J24" s="40">
        <v>163</v>
      </c>
      <c r="K24" s="41">
        <v>34</v>
      </c>
      <c r="L24" s="53">
        <f t="shared" si="0"/>
        <v>318</v>
      </c>
      <c r="M24" s="57">
        <v>423</v>
      </c>
      <c r="N24" s="41">
        <v>137</v>
      </c>
      <c r="O24" s="41">
        <v>26</v>
      </c>
      <c r="P24" s="53">
        <f t="shared" si="1"/>
        <v>260</v>
      </c>
    </row>
    <row r="25" spans="1:16" x14ac:dyDescent="0.2">
      <c r="A25" s="54"/>
      <c r="B25" s="40">
        <v>20</v>
      </c>
      <c r="C25" s="55">
        <v>785</v>
      </c>
      <c r="D25" s="55">
        <v>585.032197</v>
      </c>
      <c r="E25" s="40">
        <v>174.11292399999999</v>
      </c>
      <c r="F25" s="40">
        <v>388.36181900000003</v>
      </c>
      <c r="G25" s="40">
        <v>3.2058000000000003E-2</v>
      </c>
      <c r="H25" s="56">
        <v>22.519100000000002</v>
      </c>
      <c r="I25" s="40">
        <v>548</v>
      </c>
      <c r="J25" s="40">
        <v>134</v>
      </c>
      <c r="K25" s="41">
        <v>18</v>
      </c>
      <c r="L25" s="53">
        <f t="shared" si="0"/>
        <v>396</v>
      </c>
      <c r="M25" s="57">
        <v>446</v>
      </c>
      <c r="N25" s="41">
        <v>112</v>
      </c>
      <c r="O25" s="41">
        <v>14</v>
      </c>
      <c r="P25" s="53">
        <f t="shared" si="1"/>
        <v>320</v>
      </c>
    </row>
    <row r="26" spans="1:16" x14ac:dyDescent="0.2">
      <c r="A26" s="52"/>
      <c r="B26" s="40">
        <v>21</v>
      </c>
      <c r="C26" s="55">
        <v>1066</v>
      </c>
      <c r="D26" s="55">
        <v>835.13989800000002</v>
      </c>
      <c r="E26" s="40">
        <v>218.93408700000001</v>
      </c>
      <c r="F26" s="40">
        <v>558.27012100000002</v>
      </c>
      <c r="G26" s="40">
        <v>2.1038000000000001E-2</v>
      </c>
      <c r="H26" s="56">
        <v>57.906256999999997</v>
      </c>
      <c r="I26" s="40">
        <v>706</v>
      </c>
      <c r="J26" s="40">
        <v>168</v>
      </c>
      <c r="K26" s="41">
        <v>27</v>
      </c>
      <c r="L26" s="53">
        <f t="shared" si="0"/>
        <v>511</v>
      </c>
      <c r="M26" s="57">
        <v>609</v>
      </c>
      <c r="N26" s="41">
        <v>143</v>
      </c>
      <c r="O26" s="41">
        <v>24</v>
      </c>
      <c r="P26" s="53">
        <f t="shared" si="1"/>
        <v>442</v>
      </c>
    </row>
    <row r="27" spans="1:16" x14ac:dyDescent="0.2">
      <c r="A27" s="54"/>
      <c r="B27" s="40">
        <v>22</v>
      </c>
      <c r="C27" s="55">
        <v>585</v>
      </c>
      <c r="D27" s="55">
        <v>427.24992600000002</v>
      </c>
      <c r="E27" s="40">
        <v>136.73992000000001</v>
      </c>
      <c r="F27" s="40">
        <v>233.805892</v>
      </c>
      <c r="G27" s="40">
        <v>11.691457</v>
      </c>
      <c r="H27" s="56">
        <v>45.012653999999998</v>
      </c>
      <c r="I27" s="40">
        <v>482</v>
      </c>
      <c r="J27" s="40">
        <v>167</v>
      </c>
      <c r="K27" s="41">
        <v>17</v>
      </c>
      <c r="L27" s="53">
        <f t="shared" si="0"/>
        <v>298</v>
      </c>
      <c r="M27" s="57">
        <v>403</v>
      </c>
      <c r="N27" s="41">
        <v>134</v>
      </c>
      <c r="O27" s="41">
        <v>15</v>
      </c>
      <c r="P27" s="53">
        <f t="shared" si="1"/>
        <v>254</v>
      </c>
    </row>
    <row r="28" spans="1:16" x14ac:dyDescent="0.2">
      <c r="A28" s="54"/>
      <c r="B28" s="40">
        <v>23</v>
      </c>
      <c r="C28" s="55">
        <v>813</v>
      </c>
      <c r="D28" s="55">
        <v>742.48571200000004</v>
      </c>
      <c r="E28" s="40">
        <v>244.149832</v>
      </c>
      <c r="F28" s="40">
        <v>415.92562099999998</v>
      </c>
      <c r="G28" s="40">
        <v>32.868478000000003</v>
      </c>
      <c r="H28" s="56">
        <v>46.684621999999997</v>
      </c>
      <c r="I28" s="40">
        <v>717</v>
      </c>
      <c r="J28" s="40">
        <v>164</v>
      </c>
      <c r="K28" s="41">
        <v>23</v>
      </c>
      <c r="L28" s="53">
        <f t="shared" si="0"/>
        <v>530</v>
      </c>
      <c r="M28" s="57">
        <v>608</v>
      </c>
      <c r="N28" s="41">
        <v>133</v>
      </c>
      <c r="O28" s="41">
        <v>18</v>
      </c>
      <c r="P28" s="53">
        <f t="shared" si="1"/>
        <v>457</v>
      </c>
    </row>
    <row r="29" spans="1:16" x14ac:dyDescent="0.2">
      <c r="A29" s="54"/>
      <c r="B29" s="40">
        <v>24</v>
      </c>
      <c r="C29" s="55">
        <v>725</v>
      </c>
      <c r="D29" s="55">
        <v>561.29312000000004</v>
      </c>
      <c r="E29" s="40">
        <v>194.84531000000001</v>
      </c>
      <c r="F29" s="40">
        <v>336.98753399999998</v>
      </c>
      <c r="G29" s="40">
        <v>12.068965</v>
      </c>
      <c r="H29" s="56">
        <v>17.391304000000002</v>
      </c>
      <c r="I29" s="40">
        <v>621</v>
      </c>
      <c r="J29" s="40">
        <v>175</v>
      </c>
      <c r="K29" s="41">
        <v>21</v>
      </c>
      <c r="L29" s="53">
        <f t="shared" si="0"/>
        <v>425</v>
      </c>
      <c r="M29" s="57">
        <v>532</v>
      </c>
      <c r="N29" s="41">
        <v>152</v>
      </c>
      <c r="O29" s="41">
        <v>19</v>
      </c>
      <c r="P29" s="53">
        <f t="shared" si="1"/>
        <v>361</v>
      </c>
    </row>
    <row r="30" spans="1:16" x14ac:dyDescent="0.2">
      <c r="A30" s="52"/>
      <c r="B30" s="40">
        <v>25</v>
      </c>
      <c r="C30" s="55">
        <v>1332</v>
      </c>
      <c r="D30" s="55">
        <v>779.99957500000005</v>
      </c>
      <c r="E30" s="40">
        <v>359.99979200000001</v>
      </c>
      <c r="F30" s="40">
        <v>279.99978700000003</v>
      </c>
      <c r="G30" s="40">
        <v>30.000001000000001</v>
      </c>
      <c r="H30" s="56">
        <v>110.00000300000001</v>
      </c>
      <c r="I30" s="40">
        <v>810</v>
      </c>
      <c r="J30" s="40">
        <v>314</v>
      </c>
      <c r="K30" s="41">
        <v>29</v>
      </c>
      <c r="L30" s="53">
        <f t="shared" si="0"/>
        <v>467</v>
      </c>
      <c r="M30" s="57">
        <v>642</v>
      </c>
      <c r="N30" s="41">
        <v>235</v>
      </c>
      <c r="O30" s="41">
        <v>24</v>
      </c>
      <c r="P30" s="53">
        <f t="shared" si="1"/>
        <v>383</v>
      </c>
    </row>
    <row r="31" spans="1:16" x14ac:dyDescent="0.2">
      <c r="A31" s="52"/>
      <c r="B31" s="40">
        <v>26</v>
      </c>
      <c r="C31" s="55">
        <v>109</v>
      </c>
      <c r="D31" s="55">
        <v>93.290290999999996</v>
      </c>
      <c r="E31" s="40">
        <v>28.203783000000001</v>
      </c>
      <c r="F31" s="40">
        <v>61.349136000000001</v>
      </c>
      <c r="G31" s="40">
        <v>0</v>
      </c>
      <c r="H31" s="56">
        <v>3.737374</v>
      </c>
      <c r="I31" s="40">
        <v>100</v>
      </c>
      <c r="J31" s="40">
        <v>21</v>
      </c>
      <c r="K31" s="41">
        <v>4</v>
      </c>
      <c r="L31" s="53">
        <f t="shared" si="0"/>
        <v>75</v>
      </c>
      <c r="M31" s="57">
        <v>86</v>
      </c>
      <c r="N31" s="41">
        <v>18</v>
      </c>
      <c r="O31" s="41">
        <v>2</v>
      </c>
      <c r="P31" s="53">
        <f t="shared" si="1"/>
        <v>66</v>
      </c>
    </row>
    <row r="32" spans="1:16" x14ac:dyDescent="0.2">
      <c r="A32" s="52"/>
      <c r="B32" s="40">
        <v>27</v>
      </c>
      <c r="C32" s="55">
        <v>941</v>
      </c>
      <c r="D32" s="55">
        <v>720.49342999999999</v>
      </c>
      <c r="E32" s="40">
        <v>276.397063</v>
      </c>
      <c r="F32" s="40">
        <v>322.74980299999999</v>
      </c>
      <c r="G32" s="40">
        <v>50.769232000000002</v>
      </c>
      <c r="H32" s="56">
        <v>68.518518999999998</v>
      </c>
      <c r="I32" s="40">
        <v>572</v>
      </c>
      <c r="J32" s="40">
        <v>233</v>
      </c>
      <c r="K32" s="41">
        <v>26</v>
      </c>
      <c r="L32" s="53">
        <f t="shared" si="0"/>
        <v>313</v>
      </c>
      <c r="M32" s="57">
        <v>443</v>
      </c>
      <c r="N32" s="41">
        <v>193</v>
      </c>
      <c r="O32" s="41">
        <v>23</v>
      </c>
      <c r="P32" s="53">
        <f t="shared" si="1"/>
        <v>227</v>
      </c>
    </row>
    <row r="33" spans="1:16" x14ac:dyDescent="0.2">
      <c r="A33" s="52"/>
      <c r="B33" s="40">
        <v>28</v>
      </c>
      <c r="C33" s="55">
        <v>1259</v>
      </c>
      <c r="D33" s="55">
        <v>1031.750781</v>
      </c>
      <c r="E33" s="40">
        <v>336.565136</v>
      </c>
      <c r="F33" s="40">
        <v>500.12881700000003</v>
      </c>
      <c r="G33" s="40">
        <v>98.717951999999997</v>
      </c>
      <c r="H33" s="56">
        <v>71.632998000000001</v>
      </c>
      <c r="I33" s="40">
        <v>780</v>
      </c>
      <c r="J33" s="40">
        <v>278</v>
      </c>
      <c r="K33" s="41">
        <v>27</v>
      </c>
      <c r="L33" s="53">
        <f t="shared" si="0"/>
        <v>475</v>
      </c>
      <c r="M33" s="57">
        <v>618</v>
      </c>
      <c r="N33" s="41">
        <v>213</v>
      </c>
      <c r="O33" s="41">
        <v>19</v>
      </c>
      <c r="P33" s="53">
        <f t="shared" si="1"/>
        <v>386</v>
      </c>
    </row>
    <row r="34" spans="1:16" x14ac:dyDescent="0.2">
      <c r="A34" s="52"/>
      <c r="B34" s="40">
        <v>29</v>
      </c>
      <c r="C34" s="55">
        <v>873</v>
      </c>
      <c r="D34" s="55">
        <v>690.95738400000005</v>
      </c>
      <c r="E34" s="40">
        <v>263.83792099999999</v>
      </c>
      <c r="F34" s="40">
        <v>250.57678000000001</v>
      </c>
      <c r="G34" s="40">
        <v>37.412663000000002</v>
      </c>
      <c r="H34" s="56">
        <v>139.13002599999999</v>
      </c>
      <c r="I34" s="40">
        <v>563</v>
      </c>
      <c r="J34" s="40">
        <v>232</v>
      </c>
      <c r="K34" s="41">
        <v>38</v>
      </c>
      <c r="L34" s="53">
        <f t="shared" si="0"/>
        <v>293</v>
      </c>
      <c r="M34" s="57">
        <v>447</v>
      </c>
      <c r="N34" s="41">
        <v>185</v>
      </c>
      <c r="O34" s="41">
        <v>25</v>
      </c>
      <c r="P34" s="53">
        <f t="shared" si="1"/>
        <v>237</v>
      </c>
    </row>
    <row r="35" spans="1:16" x14ac:dyDescent="0.2">
      <c r="A35" s="52"/>
      <c r="B35" s="40">
        <v>30</v>
      </c>
      <c r="C35" s="55">
        <v>582</v>
      </c>
      <c r="D35" s="55">
        <v>552.49168099999997</v>
      </c>
      <c r="E35" s="40">
        <v>222.20683700000001</v>
      </c>
      <c r="F35" s="40">
        <v>204.328834</v>
      </c>
      <c r="G35" s="40">
        <v>58.151921999999999</v>
      </c>
      <c r="H35" s="56">
        <v>66.661238999999995</v>
      </c>
      <c r="I35" s="40">
        <v>404</v>
      </c>
      <c r="J35" s="40">
        <v>162</v>
      </c>
      <c r="K35" s="41">
        <v>11</v>
      </c>
      <c r="L35" s="53">
        <f t="shared" si="0"/>
        <v>231</v>
      </c>
      <c r="M35" s="57">
        <v>344</v>
      </c>
      <c r="N35" s="41">
        <v>138</v>
      </c>
      <c r="O35" s="41">
        <v>9</v>
      </c>
      <c r="P35" s="53">
        <f t="shared" si="1"/>
        <v>197</v>
      </c>
    </row>
    <row r="36" spans="1:16" x14ac:dyDescent="0.2">
      <c r="A36" s="52"/>
      <c r="B36" s="40">
        <v>31</v>
      </c>
      <c r="C36" s="55">
        <v>904</v>
      </c>
      <c r="D36" s="55">
        <v>705.17441099999996</v>
      </c>
      <c r="E36" s="40">
        <v>155.87624500000001</v>
      </c>
      <c r="F36" s="40">
        <v>517.23669099999995</v>
      </c>
      <c r="G36" s="40">
        <v>12.931034</v>
      </c>
      <c r="H36" s="56">
        <v>19.130434999999999</v>
      </c>
      <c r="I36" s="40">
        <v>667</v>
      </c>
      <c r="J36" s="40">
        <v>108</v>
      </c>
      <c r="K36" s="41">
        <v>8</v>
      </c>
      <c r="L36" s="53">
        <f t="shared" si="0"/>
        <v>551</v>
      </c>
      <c r="M36" s="57">
        <v>578</v>
      </c>
      <c r="N36" s="41">
        <v>95</v>
      </c>
      <c r="O36" s="41">
        <v>5</v>
      </c>
      <c r="P36" s="53">
        <f t="shared" si="1"/>
        <v>478</v>
      </c>
    </row>
    <row r="37" spans="1:16" x14ac:dyDescent="0.2">
      <c r="A37" s="52"/>
      <c r="B37" s="40">
        <v>32</v>
      </c>
      <c r="C37" s="55">
        <v>453</v>
      </c>
      <c r="D37" s="55">
        <v>290.633802</v>
      </c>
      <c r="E37" s="40">
        <v>104.843238</v>
      </c>
      <c r="F37" s="40">
        <v>174.22215</v>
      </c>
      <c r="G37" s="40">
        <v>7.2580640000000001</v>
      </c>
      <c r="H37" s="56">
        <v>4.3103449999999999</v>
      </c>
      <c r="I37" s="40">
        <v>352</v>
      </c>
      <c r="J37" s="40">
        <v>117</v>
      </c>
      <c r="K37" s="41">
        <v>11</v>
      </c>
      <c r="L37" s="53">
        <f t="shared" si="0"/>
        <v>224</v>
      </c>
      <c r="M37" s="57">
        <v>277</v>
      </c>
      <c r="N37" s="41">
        <v>88</v>
      </c>
      <c r="O37" s="41">
        <v>9</v>
      </c>
      <c r="P37" s="53">
        <f t="shared" si="1"/>
        <v>180</v>
      </c>
    </row>
    <row r="38" spans="1:16" x14ac:dyDescent="0.2">
      <c r="A38" s="52"/>
      <c r="B38" s="40">
        <v>33</v>
      </c>
      <c r="C38" s="55">
        <v>398</v>
      </c>
      <c r="D38" s="55">
        <v>250.24844899999999</v>
      </c>
      <c r="E38" s="40">
        <v>89.344671000000005</v>
      </c>
      <c r="F38" s="40">
        <v>152.444379</v>
      </c>
      <c r="G38" s="40">
        <v>4.8387089999999997</v>
      </c>
      <c r="H38" s="56">
        <v>3.6206900000000002</v>
      </c>
      <c r="I38" s="40">
        <v>256</v>
      </c>
      <c r="J38" s="40">
        <v>60</v>
      </c>
      <c r="K38" s="41">
        <v>2</v>
      </c>
      <c r="L38" s="53">
        <f t="shared" si="0"/>
        <v>194</v>
      </c>
      <c r="M38" s="57">
        <v>211</v>
      </c>
      <c r="N38" s="41">
        <v>49</v>
      </c>
      <c r="O38" s="41">
        <v>2</v>
      </c>
      <c r="P38" s="53">
        <f t="shared" si="1"/>
        <v>160</v>
      </c>
    </row>
    <row r="39" spans="1:16" x14ac:dyDescent="0.2">
      <c r="A39" s="52"/>
      <c r="B39" s="40">
        <v>34</v>
      </c>
      <c r="C39" s="55">
        <v>491</v>
      </c>
      <c r="D39" s="55">
        <v>304.11732799999999</v>
      </c>
      <c r="E39" s="40">
        <v>125.81188</v>
      </c>
      <c r="F39" s="40">
        <v>163.333259</v>
      </c>
      <c r="G39" s="40">
        <v>12.903225000000001</v>
      </c>
      <c r="H39" s="56">
        <v>2.0689660000000001</v>
      </c>
      <c r="I39" s="40">
        <v>342</v>
      </c>
      <c r="J39" s="40">
        <v>118</v>
      </c>
      <c r="K39" s="41">
        <v>4</v>
      </c>
      <c r="L39" s="53">
        <f t="shared" si="0"/>
        <v>220</v>
      </c>
      <c r="M39" s="57">
        <v>243</v>
      </c>
      <c r="N39" s="41">
        <v>78</v>
      </c>
      <c r="O39" s="41">
        <v>3</v>
      </c>
      <c r="P39" s="53">
        <f t="shared" si="1"/>
        <v>162</v>
      </c>
    </row>
    <row r="40" spans="1:16" x14ac:dyDescent="0.2">
      <c r="A40" s="52"/>
      <c r="B40" s="40">
        <v>35</v>
      </c>
      <c r="C40" s="55">
        <v>833</v>
      </c>
      <c r="D40" s="55">
        <v>729.46575900000005</v>
      </c>
      <c r="E40" s="40">
        <v>253.83403899999999</v>
      </c>
      <c r="F40" s="40">
        <v>410.77247699999998</v>
      </c>
      <c r="G40" s="40">
        <v>15.512821000000001</v>
      </c>
      <c r="H40" s="56">
        <v>41.111111000000001</v>
      </c>
      <c r="I40" s="40">
        <v>622</v>
      </c>
      <c r="J40" s="40">
        <v>234</v>
      </c>
      <c r="K40" s="41">
        <v>26</v>
      </c>
      <c r="L40" s="53">
        <f t="shared" si="0"/>
        <v>362</v>
      </c>
      <c r="M40" s="57">
        <v>517</v>
      </c>
      <c r="N40" s="41">
        <v>191</v>
      </c>
      <c r="O40" s="41">
        <v>23</v>
      </c>
      <c r="P40" s="53">
        <f t="shared" si="1"/>
        <v>303</v>
      </c>
    </row>
    <row r="41" spans="1:16" x14ac:dyDescent="0.2">
      <c r="A41" s="52"/>
      <c r="B41" s="40">
        <v>36</v>
      </c>
      <c r="C41" s="55">
        <v>326</v>
      </c>
      <c r="D41" s="55">
        <v>184.783265</v>
      </c>
      <c r="E41" s="40">
        <v>123.526573</v>
      </c>
      <c r="F41" s="40">
        <v>35.125483000000003</v>
      </c>
      <c r="G41" s="40">
        <v>2.5581399999999999</v>
      </c>
      <c r="H41" s="56">
        <v>21.573069</v>
      </c>
      <c r="I41" s="40">
        <v>262</v>
      </c>
      <c r="J41" s="40">
        <v>93</v>
      </c>
      <c r="K41" s="41">
        <v>12</v>
      </c>
      <c r="L41" s="53">
        <f t="shared" si="0"/>
        <v>157</v>
      </c>
      <c r="M41" s="57">
        <v>211</v>
      </c>
      <c r="N41" s="41">
        <v>69</v>
      </c>
      <c r="O41" s="41">
        <v>11</v>
      </c>
      <c r="P41" s="53">
        <f t="shared" si="1"/>
        <v>131</v>
      </c>
    </row>
    <row r="42" spans="1:16" x14ac:dyDescent="0.2">
      <c r="A42" s="52"/>
      <c r="B42" s="40">
        <v>37</v>
      </c>
      <c r="C42" s="55">
        <v>530</v>
      </c>
      <c r="D42" s="55">
        <v>299.93193200000002</v>
      </c>
      <c r="E42" s="40">
        <v>199.20050000000001</v>
      </c>
      <c r="F42" s="40">
        <v>54.838763</v>
      </c>
      <c r="G42" s="40">
        <v>5.8139539999999998</v>
      </c>
      <c r="H42" s="56">
        <v>37.078713</v>
      </c>
      <c r="I42" s="40">
        <v>286</v>
      </c>
      <c r="J42" s="40">
        <v>129</v>
      </c>
      <c r="K42" s="41">
        <v>6</v>
      </c>
      <c r="L42" s="53">
        <f t="shared" si="0"/>
        <v>151</v>
      </c>
      <c r="M42" s="57">
        <v>205</v>
      </c>
      <c r="N42" s="41">
        <v>104</v>
      </c>
      <c r="O42" s="41">
        <v>3</v>
      </c>
      <c r="P42" s="53">
        <f t="shared" si="1"/>
        <v>98</v>
      </c>
    </row>
    <row r="43" spans="1:16" x14ac:dyDescent="0.2">
      <c r="A43" s="52"/>
      <c r="B43" s="40">
        <v>38</v>
      </c>
      <c r="C43" s="55">
        <v>22</v>
      </c>
      <c r="D43" s="55">
        <v>6.2959740000000002</v>
      </c>
      <c r="E43" s="40">
        <v>1.112852</v>
      </c>
      <c r="F43" s="40">
        <v>2.5089630000000001</v>
      </c>
      <c r="G43" s="40">
        <v>0</v>
      </c>
      <c r="H43" s="56">
        <v>0.67415800000000004</v>
      </c>
      <c r="I43" s="40">
        <v>1</v>
      </c>
      <c r="J43" s="40">
        <v>0</v>
      </c>
      <c r="K43" s="41">
        <v>0</v>
      </c>
      <c r="L43" s="53">
        <f t="shared" si="0"/>
        <v>1</v>
      </c>
      <c r="M43" s="57">
        <v>1</v>
      </c>
      <c r="N43" s="41">
        <v>0</v>
      </c>
      <c r="O43" s="41">
        <v>0</v>
      </c>
      <c r="P43" s="53">
        <f t="shared" si="1"/>
        <v>1</v>
      </c>
    </row>
    <row r="44" spans="1:16" x14ac:dyDescent="0.2">
      <c r="A44" s="52"/>
      <c r="B44" s="40">
        <v>39</v>
      </c>
      <c r="C44" s="55">
        <v>699</v>
      </c>
      <c r="D44" s="55">
        <v>586.960871</v>
      </c>
      <c r="E44" s="40">
        <v>315.56168100000002</v>
      </c>
      <c r="F44" s="40">
        <v>218.386473</v>
      </c>
      <c r="G44" s="40">
        <v>25.132791999999998</v>
      </c>
      <c r="H44" s="56">
        <v>22.706655999999999</v>
      </c>
      <c r="I44" s="40">
        <v>434</v>
      </c>
      <c r="J44" s="40">
        <v>251</v>
      </c>
      <c r="K44" s="41">
        <v>9</v>
      </c>
      <c r="L44" s="53">
        <f t="shared" si="0"/>
        <v>174</v>
      </c>
      <c r="M44" s="57">
        <v>339</v>
      </c>
      <c r="N44" s="41">
        <v>188</v>
      </c>
      <c r="O44" s="41">
        <v>8</v>
      </c>
      <c r="P44" s="53">
        <f t="shared" si="1"/>
        <v>143</v>
      </c>
    </row>
    <row r="45" spans="1:16" x14ac:dyDescent="0.2">
      <c r="A45" s="52"/>
      <c r="B45" s="40">
        <v>40</v>
      </c>
      <c r="C45" s="55">
        <v>33</v>
      </c>
      <c r="D45" s="55">
        <v>32.883484000000003</v>
      </c>
      <c r="E45" s="40">
        <v>16.784369999999999</v>
      </c>
      <c r="F45" s="40">
        <v>1.6345700000000001</v>
      </c>
      <c r="G45" s="40">
        <v>14.464544</v>
      </c>
      <c r="H45" s="56">
        <v>0</v>
      </c>
      <c r="I45" s="40">
        <v>35</v>
      </c>
      <c r="J45" s="40">
        <v>8</v>
      </c>
      <c r="K45" s="41">
        <v>2</v>
      </c>
      <c r="L45" s="53">
        <f t="shared" si="0"/>
        <v>25</v>
      </c>
      <c r="M45" s="57">
        <v>22</v>
      </c>
      <c r="N45" s="41">
        <v>5</v>
      </c>
      <c r="O45" s="41">
        <v>2</v>
      </c>
      <c r="P45" s="53">
        <f t="shared" si="1"/>
        <v>15</v>
      </c>
    </row>
    <row r="46" spans="1:16" x14ac:dyDescent="0.2">
      <c r="A46" s="52"/>
      <c r="B46" s="40">
        <v>41</v>
      </c>
      <c r="C46" s="55">
        <v>211</v>
      </c>
      <c r="D46" s="55">
        <v>233.93168499999999</v>
      </c>
      <c r="E46" s="40">
        <v>63.598381000000003</v>
      </c>
      <c r="F46" s="40">
        <v>155.15606600000001</v>
      </c>
      <c r="G46" s="40">
        <v>4.9636740000000001</v>
      </c>
      <c r="H46" s="56">
        <v>6.2279070000000001</v>
      </c>
      <c r="I46" s="40">
        <v>133</v>
      </c>
      <c r="J46" s="40">
        <v>41</v>
      </c>
      <c r="K46" s="41">
        <v>6</v>
      </c>
      <c r="L46" s="53">
        <f t="shared" si="0"/>
        <v>86</v>
      </c>
      <c r="M46" s="57">
        <v>107</v>
      </c>
      <c r="N46" s="41">
        <v>31</v>
      </c>
      <c r="O46" s="41">
        <v>4</v>
      </c>
      <c r="P46" s="53">
        <f t="shared" si="1"/>
        <v>72</v>
      </c>
    </row>
    <row r="47" spans="1:16" x14ac:dyDescent="0.2">
      <c r="A47" s="52"/>
      <c r="B47" s="40">
        <v>42</v>
      </c>
      <c r="C47" s="55">
        <v>450</v>
      </c>
      <c r="D47" s="55">
        <v>477.92573900000002</v>
      </c>
      <c r="E47" s="40">
        <v>146.46899999999999</v>
      </c>
      <c r="F47" s="40">
        <v>293.07256799999999</v>
      </c>
      <c r="G47" s="40">
        <v>11.345542</v>
      </c>
      <c r="H47" s="56">
        <v>24.288837000000001</v>
      </c>
      <c r="I47" s="40">
        <v>256</v>
      </c>
      <c r="J47" s="40">
        <v>93</v>
      </c>
      <c r="K47" s="41">
        <v>4</v>
      </c>
      <c r="L47" s="53">
        <f t="shared" si="0"/>
        <v>159</v>
      </c>
      <c r="M47" s="57">
        <v>200</v>
      </c>
      <c r="N47" s="41">
        <v>72</v>
      </c>
      <c r="O47" s="41">
        <v>4</v>
      </c>
      <c r="P47" s="53">
        <f t="shared" si="1"/>
        <v>124</v>
      </c>
    </row>
    <row r="48" spans="1:16" x14ac:dyDescent="0.2">
      <c r="A48" s="52"/>
      <c r="B48" s="40">
        <v>43</v>
      </c>
      <c r="C48" s="55">
        <v>440</v>
      </c>
      <c r="D48" s="55">
        <v>520.84204399999999</v>
      </c>
      <c r="E48" s="40">
        <v>100.215632</v>
      </c>
      <c r="F48" s="40">
        <v>396.50993199999999</v>
      </c>
      <c r="G48" s="40">
        <v>2.1272890000000002</v>
      </c>
      <c r="H48" s="56">
        <v>18.060929999999999</v>
      </c>
      <c r="I48" s="40">
        <v>391</v>
      </c>
      <c r="J48" s="40">
        <v>98</v>
      </c>
      <c r="K48" s="41">
        <v>7</v>
      </c>
      <c r="L48" s="53">
        <f t="shared" si="0"/>
        <v>286</v>
      </c>
      <c r="M48" s="57">
        <v>346</v>
      </c>
      <c r="N48" s="41">
        <v>84</v>
      </c>
      <c r="O48" s="41">
        <v>7</v>
      </c>
      <c r="P48" s="53">
        <f t="shared" si="1"/>
        <v>255</v>
      </c>
    </row>
    <row r="49" spans="1:16" x14ac:dyDescent="0.2">
      <c r="A49" s="52"/>
      <c r="B49" s="40">
        <v>44</v>
      </c>
      <c r="C49" s="55">
        <v>0</v>
      </c>
      <c r="D49" s="55">
        <v>0</v>
      </c>
      <c r="E49" s="40">
        <v>0</v>
      </c>
      <c r="F49" s="40">
        <v>0</v>
      </c>
      <c r="G49" s="40">
        <v>0</v>
      </c>
      <c r="H49" s="56">
        <v>0</v>
      </c>
      <c r="I49" s="40">
        <v>0</v>
      </c>
      <c r="J49" s="40">
        <v>0</v>
      </c>
      <c r="K49" s="41">
        <v>0</v>
      </c>
      <c r="L49" s="53">
        <f t="shared" si="0"/>
        <v>0</v>
      </c>
      <c r="M49" s="57">
        <v>0</v>
      </c>
      <c r="N49" s="41">
        <v>0</v>
      </c>
      <c r="O49" s="41">
        <v>0</v>
      </c>
      <c r="P49" s="53">
        <f t="shared" si="1"/>
        <v>0</v>
      </c>
    </row>
    <row r="50" spans="1:16" x14ac:dyDescent="0.2">
      <c r="A50" s="52"/>
      <c r="B50" s="40">
        <v>45</v>
      </c>
      <c r="C50" s="55">
        <v>106</v>
      </c>
      <c r="D50" s="55">
        <v>80.761067999999995</v>
      </c>
      <c r="E50" s="40">
        <v>30.771345</v>
      </c>
      <c r="F50" s="40">
        <v>42.498829000000001</v>
      </c>
      <c r="G50" s="40">
        <v>5.4242039999999996</v>
      </c>
      <c r="H50" s="56">
        <v>1.632037</v>
      </c>
      <c r="I50" s="40">
        <v>37</v>
      </c>
      <c r="J50" s="40">
        <v>21</v>
      </c>
      <c r="K50" s="41">
        <v>0</v>
      </c>
      <c r="L50" s="53">
        <f t="shared" si="0"/>
        <v>16</v>
      </c>
      <c r="M50" s="57">
        <v>26</v>
      </c>
      <c r="N50" s="41">
        <v>15</v>
      </c>
      <c r="O50" s="41">
        <v>0</v>
      </c>
      <c r="P50" s="53">
        <f t="shared" si="1"/>
        <v>11</v>
      </c>
    </row>
    <row r="51" spans="1:16" x14ac:dyDescent="0.2">
      <c r="A51" s="52"/>
      <c r="B51" s="40">
        <v>46</v>
      </c>
      <c r="C51" s="55">
        <v>212</v>
      </c>
      <c r="D51" s="55">
        <v>146.657421</v>
      </c>
      <c r="E51" s="40">
        <v>114.69319299999999</v>
      </c>
      <c r="F51" s="40">
        <v>21.249414999999999</v>
      </c>
      <c r="G51" s="40">
        <v>0</v>
      </c>
      <c r="H51" s="56">
        <v>8.9762020000000007</v>
      </c>
      <c r="I51" s="40">
        <v>108</v>
      </c>
      <c r="J51" s="40">
        <v>79</v>
      </c>
      <c r="K51" s="41">
        <v>0</v>
      </c>
      <c r="L51" s="53">
        <f t="shared" si="0"/>
        <v>29</v>
      </c>
      <c r="M51" s="57">
        <v>74</v>
      </c>
      <c r="N51" s="41">
        <v>51</v>
      </c>
      <c r="O51" s="41">
        <v>0</v>
      </c>
      <c r="P51" s="53">
        <f t="shared" si="1"/>
        <v>23</v>
      </c>
    </row>
    <row r="52" spans="1:16" x14ac:dyDescent="0.2">
      <c r="A52" s="52"/>
      <c r="B52" s="40">
        <v>47</v>
      </c>
      <c r="C52" s="55">
        <v>0</v>
      </c>
      <c r="D52" s="55">
        <v>0</v>
      </c>
      <c r="E52" s="40">
        <v>0</v>
      </c>
      <c r="F52" s="40">
        <v>0</v>
      </c>
      <c r="G52" s="40">
        <v>0</v>
      </c>
      <c r="H52" s="56">
        <v>0</v>
      </c>
      <c r="I52" s="40">
        <v>0</v>
      </c>
      <c r="J52" s="40">
        <v>0</v>
      </c>
      <c r="K52" s="41">
        <v>0</v>
      </c>
      <c r="L52" s="53">
        <f t="shared" si="0"/>
        <v>0</v>
      </c>
      <c r="M52" s="57">
        <v>0</v>
      </c>
      <c r="N52" s="41">
        <v>0</v>
      </c>
      <c r="O52" s="41">
        <v>0</v>
      </c>
      <c r="P52" s="53">
        <f t="shared" si="1"/>
        <v>0</v>
      </c>
    </row>
    <row r="53" spans="1:16" x14ac:dyDescent="0.2">
      <c r="A53" s="52"/>
      <c r="B53" s="40">
        <v>48</v>
      </c>
      <c r="C53" s="55">
        <v>1140</v>
      </c>
      <c r="D53" s="55">
        <v>1071.0108640000001</v>
      </c>
      <c r="E53" s="40">
        <v>487.58758599999999</v>
      </c>
      <c r="F53" s="40">
        <v>509.52486499999998</v>
      </c>
      <c r="G53" s="40">
        <v>20.563796</v>
      </c>
      <c r="H53" s="56">
        <v>45.463720000000002</v>
      </c>
      <c r="I53" s="40">
        <v>660</v>
      </c>
      <c r="J53" s="40">
        <v>303</v>
      </c>
      <c r="K53" s="41">
        <v>15</v>
      </c>
      <c r="L53" s="53">
        <f t="shared" si="0"/>
        <v>342</v>
      </c>
      <c r="M53" s="57">
        <v>484</v>
      </c>
      <c r="N53" s="41">
        <v>214</v>
      </c>
      <c r="O53" s="41">
        <v>9</v>
      </c>
      <c r="P53" s="53">
        <f t="shared" si="1"/>
        <v>261</v>
      </c>
    </row>
    <row r="54" spans="1:16" x14ac:dyDescent="0.2">
      <c r="A54" s="52"/>
      <c r="B54" s="40">
        <v>49</v>
      </c>
      <c r="C54" s="55">
        <v>854</v>
      </c>
      <c r="D54" s="55">
        <v>861.752657</v>
      </c>
      <c r="E54" s="40">
        <v>195.81764000000001</v>
      </c>
      <c r="F54" s="40">
        <v>495.27484399999997</v>
      </c>
      <c r="G54" s="40">
        <v>39.777498999999999</v>
      </c>
      <c r="H54" s="56">
        <v>125.666831</v>
      </c>
      <c r="I54" s="40">
        <v>676</v>
      </c>
      <c r="J54" s="40">
        <v>201</v>
      </c>
      <c r="K54" s="41">
        <v>42</v>
      </c>
      <c r="L54" s="53">
        <f t="shared" si="0"/>
        <v>433</v>
      </c>
      <c r="M54" s="57">
        <v>595</v>
      </c>
      <c r="N54" s="41">
        <v>177</v>
      </c>
      <c r="O54" s="41">
        <v>36</v>
      </c>
      <c r="P54" s="53">
        <f t="shared" si="1"/>
        <v>382</v>
      </c>
    </row>
    <row r="55" spans="1:16" x14ac:dyDescent="0.2">
      <c r="A55" s="52"/>
      <c r="B55" s="40">
        <v>50</v>
      </c>
      <c r="C55" s="55">
        <v>7</v>
      </c>
      <c r="D55" s="55">
        <v>6.4703929999999996</v>
      </c>
      <c r="E55" s="40">
        <v>4.6623250000000001</v>
      </c>
      <c r="F55" s="40">
        <v>0</v>
      </c>
      <c r="G55" s="40">
        <v>1.808068</v>
      </c>
      <c r="H55" s="56">
        <v>0</v>
      </c>
      <c r="I55" s="40">
        <v>9</v>
      </c>
      <c r="J55" s="40">
        <v>4</v>
      </c>
      <c r="K55" s="41">
        <v>1</v>
      </c>
      <c r="L55" s="53">
        <f t="shared" si="0"/>
        <v>4</v>
      </c>
      <c r="M55" s="57">
        <v>7</v>
      </c>
      <c r="N55" s="41">
        <v>4</v>
      </c>
      <c r="O55" s="41">
        <v>1</v>
      </c>
      <c r="P55" s="53">
        <f t="shared" si="1"/>
        <v>2</v>
      </c>
    </row>
    <row r="56" spans="1:16" x14ac:dyDescent="0.2">
      <c r="A56" s="52"/>
      <c r="B56" s="40">
        <v>51</v>
      </c>
      <c r="C56" s="55">
        <v>0</v>
      </c>
      <c r="D56" s="55">
        <v>0</v>
      </c>
      <c r="E56" s="40">
        <v>0</v>
      </c>
      <c r="F56" s="40">
        <v>0</v>
      </c>
      <c r="G56" s="40">
        <v>0</v>
      </c>
      <c r="H56" s="56">
        <v>0</v>
      </c>
      <c r="I56" s="40">
        <v>1</v>
      </c>
      <c r="J56" s="40">
        <v>0</v>
      </c>
      <c r="K56" s="41">
        <v>0</v>
      </c>
      <c r="L56" s="53">
        <f t="shared" si="0"/>
        <v>1</v>
      </c>
      <c r="M56" s="57">
        <v>0</v>
      </c>
      <c r="N56" s="41">
        <v>0</v>
      </c>
      <c r="O56" s="41">
        <v>0</v>
      </c>
      <c r="P56" s="53">
        <f t="shared" si="1"/>
        <v>0</v>
      </c>
    </row>
    <row r="57" spans="1:16" x14ac:dyDescent="0.2">
      <c r="A57" s="54"/>
      <c r="B57" s="40">
        <v>52</v>
      </c>
      <c r="C57" s="55">
        <v>15</v>
      </c>
      <c r="D57" s="55">
        <v>8.1332260000000005</v>
      </c>
      <c r="E57" s="40">
        <v>2.7973949999999999</v>
      </c>
      <c r="F57" s="40">
        <v>3.2691409999999999</v>
      </c>
      <c r="G57" s="40">
        <v>0</v>
      </c>
      <c r="H57" s="56">
        <v>1.632037</v>
      </c>
      <c r="I57" s="40">
        <v>0</v>
      </c>
      <c r="J57" s="40">
        <v>0</v>
      </c>
      <c r="K57" s="41">
        <v>0</v>
      </c>
      <c r="L57" s="53">
        <f t="shared" ref="L57" si="2">I57-J57-K57</f>
        <v>0</v>
      </c>
      <c r="M57" s="57">
        <v>0</v>
      </c>
      <c r="N57" s="41">
        <v>0</v>
      </c>
      <c r="O57" s="41">
        <v>0</v>
      </c>
      <c r="P57" s="53">
        <f t="shared" ref="P57" si="3">M57-N57-O57</f>
        <v>0</v>
      </c>
    </row>
    <row r="59" spans="1:16" x14ac:dyDescent="0.2">
      <c r="B59" s="41"/>
      <c r="C59" s="41">
        <f t="shared" ref="C59:P59" si="4">SUM(C6:C58)</f>
        <v>31425</v>
      </c>
      <c r="D59" s="41">
        <f t="shared" si="4"/>
        <v>23977.323194000001</v>
      </c>
      <c r="E59" s="41">
        <f t="shared" si="4"/>
        <v>7406.3631670000022</v>
      </c>
      <c r="F59" s="41">
        <f t="shared" si="4"/>
        <v>13282.236849000001</v>
      </c>
      <c r="G59" s="41">
        <f t="shared" si="4"/>
        <v>794.49278300000003</v>
      </c>
      <c r="H59" s="41">
        <f t="shared" si="4"/>
        <v>2314.1454290000001</v>
      </c>
      <c r="I59" s="41">
        <f t="shared" si="4"/>
        <v>22707</v>
      </c>
      <c r="J59" s="41">
        <f t="shared" si="4"/>
        <v>6457</v>
      </c>
      <c r="K59" s="41">
        <f t="shared" si="4"/>
        <v>1066</v>
      </c>
      <c r="L59" s="41">
        <f t="shared" si="4"/>
        <v>15184</v>
      </c>
      <c r="M59" s="41">
        <f t="shared" si="4"/>
        <v>18931</v>
      </c>
      <c r="N59" s="41">
        <f t="shared" si="4"/>
        <v>5283</v>
      </c>
      <c r="O59" s="41">
        <f t="shared" si="4"/>
        <v>857</v>
      </c>
      <c r="P59" s="41">
        <f t="shared" si="4"/>
        <v>12791</v>
      </c>
    </row>
  </sheetData>
  <sheetProtection sheet="1" selectLockedCells="1"/>
  <protectedRanges>
    <protectedRange sqref="A6:A57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3" width="7.140625" style="46" customWidth="1"/>
    <col min="4" max="5" width="7.140625" style="46" bestFit="1" customWidth="1"/>
    <col min="6" max="7" width="7.140625" style="46" customWidth="1"/>
    <col min="8" max="8" width="13.4257812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140625" style="46" customWidth="1"/>
    <col min="16" max="17" width="8" style="46" bestFit="1" customWidth="1"/>
    <col min="18" max="18" width="8" style="46" customWidth="1"/>
    <col min="19" max="19" width="10.140625" style="46" bestFit="1" customWidth="1"/>
    <col min="20" max="20" width="6.42578125" style="46" bestFit="1" customWidth="1"/>
    <col min="21" max="21" width="9.140625" style="46" bestFit="1" customWidth="1"/>
    <col min="22" max="22" width="7.42578125" style="46" bestFit="1" customWidth="1"/>
    <col min="23" max="23" width="6.85546875" style="46" bestFit="1" customWidth="1"/>
    <col min="24" max="24" width="5.42578125" style="46" bestFit="1" customWidth="1"/>
    <col min="25" max="16384" width="9.140625" style="46"/>
  </cols>
  <sheetData>
    <row r="1" spans="1:18" s="49" customFormat="1" ht="15" x14ac:dyDescent="0.25">
      <c r="A1" s="48" t="s">
        <v>34</v>
      </c>
      <c r="B1" s="48"/>
      <c r="G1" s="50" t="s">
        <v>35</v>
      </c>
      <c r="H1" s="67">
        <f>I8/5</f>
        <v>6285</v>
      </c>
    </row>
    <row r="2" spans="1:18" s="49" customFormat="1" ht="15" x14ac:dyDescent="0.25">
      <c r="A2" s="48" t="s">
        <v>54</v>
      </c>
      <c r="B2" s="48"/>
    </row>
    <row r="3" spans="1:18" s="49" customFormat="1" ht="15" x14ac:dyDescent="0.25">
      <c r="A3" s="78" t="s">
        <v>36</v>
      </c>
      <c r="B3" s="78"/>
      <c r="C3" s="78"/>
      <c r="D3" s="78"/>
      <c r="E3" s="78"/>
      <c r="F3" s="78"/>
    </row>
    <row r="4" spans="1:18" s="49" customFormat="1" ht="15" x14ac:dyDescent="0.25">
      <c r="A4" s="78"/>
      <c r="B4" s="78"/>
      <c r="C4" s="78"/>
      <c r="D4" s="78"/>
      <c r="E4" s="78"/>
      <c r="F4" s="78"/>
    </row>
    <row r="5" spans="1:18" ht="13.5" thickBot="1" x14ac:dyDescent="0.25">
      <c r="A5" s="47"/>
      <c r="B5" s="47"/>
      <c r="C5" s="47"/>
      <c r="D5" s="47"/>
      <c r="E5" s="47"/>
      <c r="F5" s="47"/>
      <c r="G5" s="47"/>
    </row>
    <row r="6" spans="1:18" ht="13.5" thickBot="1" x14ac:dyDescent="0.25">
      <c r="C6" s="83" t="s">
        <v>37</v>
      </c>
      <c r="D6" s="84"/>
      <c r="E6" s="84"/>
      <c r="F6" s="84"/>
      <c r="G6" s="84"/>
      <c r="H6" s="84"/>
      <c r="I6" s="85"/>
      <c r="J6" s="83" t="s">
        <v>38</v>
      </c>
      <c r="K6" s="84"/>
      <c r="L6" s="84"/>
      <c r="M6" s="84"/>
      <c r="N6" s="84"/>
      <c r="O6" s="84"/>
      <c r="P6" s="85"/>
    </row>
    <row r="7" spans="1:18" ht="13.5" thickBot="1" x14ac:dyDescent="0.25">
      <c r="A7" s="6" t="s">
        <v>39</v>
      </c>
      <c r="B7" s="6" t="s">
        <v>40</v>
      </c>
      <c r="C7" s="28">
        <v>1</v>
      </c>
      <c r="D7" s="29">
        <v>2</v>
      </c>
      <c r="E7" s="29">
        <v>3</v>
      </c>
      <c r="F7" s="29">
        <v>4</v>
      </c>
      <c r="G7" s="68">
        <v>5</v>
      </c>
      <c r="H7" s="30" t="s">
        <v>41</v>
      </c>
      <c r="I7" s="30" t="s">
        <v>0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68">
        <v>5</v>
      </c>
      <c r="O7" s="30" t="s">
        <v>41</v>
      </c>
      <c r="P7" s="30" t="s">
        <v>0</v>
      </c>
    </row>
    <row r="8" spans="1:18" ht="12.75" customHeight="1" x14ac:dyDescent="0.2">
      <c r="A8" s="86" t="s">
        <v>42</v>
      </c>
      <c r="B8" s="31" t="s">
        <v>43</v>
      </c>
      <c r="C8" s="8">
        <f>SUMIF(asignación!$A$6:$A$57,"=1",asignación!$C$6:$C$57)</f>
        <v>0</v>
      </c>
      <c r="D8" s="9">
        <f>SUMIF(asignación!$A$6:$A$57,"=2",asignación!$C$6:$C$57)</f>
        <v>0</v>
      </c>
      <c r="E8" s="9">
        <f>SUMIF(asignación!$A$6:$A$57,"=3",asignación!$C$6:$C$57)</f>
        <v>0</v>
      </c>
      <c r="F8" s="9">
        <f>SUMIF(asignación!$A$6:$A$57,"=4",asignación!$C$6:$C$57)</f>
        <v>0</v>
      </c>
      <c r="G8" s="9">
        <f>SUMIF(asignación!$A$6:$A$57,"=5",asignación!$C$6:$C$57)</f>
        <v>0</v>
      </c>
      <c r="H8" s="10">
        <f>I8-SUM(C8:G8)</f>
        <v>31425</v>
      </c>
      <c r="I8" s="10">
        <f>asignación!C59</f>
        <v>31425</v>
      </c>
      <c r="J8" s="11"/>
      <c r="K8" s="12"/>
      <c r="L8" s="12"/>
      <c r="M8" s="12"/>
      <c r="N8" s="12"/>
      <c r="O8" s="43"/>
      <c r="P8" s="13"/>
      <c r="R8" s="7"/>
    </row>
    <row r="9" spans="1:18" ht="26.25" thickBot="1" x14ac:dyDescent="0.25">
      <c r="A9" s="87"/>
      <c r="B9" s="32" t="s">
        <v>44</v>
      </c>
      <c r="C9" s="14">
        <f>C8-$H$1</f>
        <v>-6285</v>
      </c>
      <c r="D9" s="15">
        <f>D8-$H$1</f>
        <v>-6285</v>
      </c>
      <c r="E9" s="15">
        <f>E8-$H$1</f>
        <v>-6285</v>
      </c>
      <c r="F9" s="15">
        <f>F8-$H$1</f>
        <v>-6285</v>
      </c>
      <c r="G9" s="15">
        <f>G8-$H$1</f>
        <v>-6285</v>
      </c>
      <c r="H9" s="16"/>
      <c r="I9" s="16">
        <f>MAX(C9:F9)-MIN(C9:F9)</f>
        <v>0</v>
      </c>
      <c r="J9" s="65">
        <f>C9/$H$1</f>
        <v>-1</v>
      </c>
      <c r="K9" s="66">
        <f>D9/$H$1</f>
        <v>-1</v>
      </c>
      <c r="L9" s="66">
        <f>E9/$H$1</f>
        <v>-1</v>
      </c>
      <c r="M9" s="66">
        <f>F9/$H$1</f>
        <v>-1</v>
      </c>
      <c r="N9" s="66">
        <f>G9/$H$1</f>
        <v>-1</v>
      </c>
      <c r="O9" s="44"/>
      <c r="P9" s="27">
        <f>I9/$H$1</f>
        <v>0</v>
      </c>
      <c r="R9" s="7"/>
    </row>
    <row r="10" spans="1:18" ht="13.15" customHeight="1" x14ac:dyDescent="0.2">
      <c r="A10" s="80" t="s">
        <v>26</v>
      </c>
      <c r="B10" s="31" t="s">
        <v>45</v>
      </c>
      <c r="C10" s="8">
        <f>SUMIF(asignación!$A$6:$A$57,"=1",asignación!$D$6:$D$57)</f>
        <v>0</v>
      </c>
      <c r="D10" s="9">
        <f>SUMIF(asignación!$A$6:$A$57,"=2",asignación!$D$6:$D$57)</f>
        <v>0</v>
      </c>
      <c r="E10" s="9">
        <f>SUMIF(asignación!$A$6:$A$57,"=3",asignación!$D$6:$D$57)</f>
        <v>0</v>
      </c>
      <c r="F10" s="9">
        <f>SUMIF(asignación!$A$6:$A$57,"=4",asignación!$D$6:$D$57)</f>
        <v>0</v>
      </c>
      <c r="G10" s="9">
        <f>SUMIF(asignación!$A$6:$A$57,"=5",asignación!$D$6:$D$57)</f>
        <v>0</v>
      </c>
      <c r="H10" s="10">
        <f t="shared" ref="H10:H22" si="0">I10-SUM(C10:G10)</f>
        <v>23977.323194000001</v>
      </c>
      <c r="I10" s="10">
        <v>23977.323194000001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">
      <c r="A11" s="81"/>
      <c r="B11" s="33" t="s">
        <v>46</v>
      </c>
      <c r="C11" s="14">
        <f>SUMIF(asignación!$A$6:$A$57,"=1",asignación!$E$6:$E$57)</f>
        <v>0</v>
      </c>
      <c r="D11" s="15">
        <f>SUMIF(asignación!$A$6:$A$57,"=2",asignación!$E$6:$E$57)</f>
        <v>0</v>
      </c>
      <c r="E11" s="15">
        <f>SUMIF(asignación!$A$6:$A$57,"=3",asignación!$E$6:$E$57)</f>
        <v>0</v>
      </c>
      <c r="F11" s="15">
        <f>SUMIF(asignación!$A$6:$A$57,"=4",asignación!$E$6:$E$57)</f>
        <v>0</v>
      </c>
      <c r="G11" s="15">
        <f>SUMIF(asignación!$A$6:$A$57,"=5",asignación!$E$6:$E$57)</f>
        <v>0</v>
      </c>
      <c r="H11" s="16">
        <f t="shared" si="0"/>
        <v>7406.3631670000022</v>
      </c>
      <c r="I11" s="16">
        <v>7406.3631670000022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ref="N11:N14" si="2">G11/G$10</f>
        <v>#DIV/0!</v>
      </c>
      <c r="O11" s="44">
        <f>IF(H11&gt;0,H11/H$8,"")</f>
        <v>0.23568379210819418</v>
      </c>
      <c r="P11" s="19">
        <f>I11/I$10</f>
        <v>0.30889032554114898</v>
      </c>
      <c r="R11" s="7"/>
    </row>
    <row r="12" spans="1:18" x14ac:dyDescent="0.2">
      <c r="A12" s="81"/>
      <c r="B12" s="33" t="s">
        <v>47</v>
      </c>
      <c r="C12" s="14">
        <f>SUMIF(asignación!$A$6:$A$57,"=1",asignación!$F$6:$F$57)</f>
        <v>0</v>
      </c>
      <c r="D12" s="15">
        <f>SUMIF(asignación!$A$6:$A$57,"=2",asignación!$F$6:$F$57)</f>
        <v>0</v>
      </c>
      <c r="E12" s="15">
        <f>SUMIF(asignación!$A$6:$A$57,"=3",asignación!$F$6:$F$57)</f>
        <v>0</v>
      </c>
      <c r="F12" s="15">
        <f>SUMIF(asignación!$A$6:$A$57,"=4",asignación!$F$6:$F$57)</f>
        <v>0</v>
      </c>
      <c r="G12" s="15">
        <f>SUMIF(asignación!$A$6:$A$57,"=5",asignación!$F$6:$F$57)</f>
        <v>0</v>
      </c>
      <c r="H12" s="16">
        <f t="shared" si="0"/>
        <v>13282.236849000001</v>
      </c>
      <c r="I12" s="16">
        <v>13282.236849000001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2"/>
        <v>#DIV/0!</v>
      </c>
      <c r="O12" s="44">
        <f>IF(H12&gt;0,H12/H$8,"")</f>
        <v>0.42266465708830553</v>
      </c>
      <c r="P12" s="19">
        <f>I12/I$10</f>
        <v>0.5539499443509065</v>
      </c>
      <c r="R12" s="7"/>
    </row>
    <row r="13" spans="1:18" x14ac:dyDescent="0.2">
      <c r="A13" s="81"/>
      <c r="B13" s="33" t="s">
        <v>48</v>
      </c>
      <c r="C13" s="14">
        <f>SUMIF(asignación!$A$6:$A$57,"=1",asignación!$G$6:$G$57)</f>
        <v>0</v>
      </c>
      <c r="D13" s="15">
        <f>SUMIF(asignación!$A$6:$A$57,"=2",asignación!$G$6:$G$57)</f>
        <v>0</v>
      </c>
      <c r="E13" s="15">
        <f>SUMIF(asignación!$A$6:$A$57,"=3",asignación!$G$6:$G$57)</f>
        <v>0</v>
      </c>
      <c r="F13" s="15">
        <f>SUMIF(asignación!$A$6:$A$57,"=4",asignación!$G$6:$G$57)</f>
        <v>0</v>
      </c>
      <c r="G13" s="15">
        <f>SUMIF(asignación!$A$6:$A$57,"=5",asignación!$G$6:$G$57)</f>
        <v>0</v>
      </c>
      <c r="H13" s="16">
        <f t="shared" si="0"/>
        <v>794.49278300000003</v>
      </c>
      <c r="I13" s="16">
        <v>794.49278300000003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2"/>
        <v>#DIV/0!</v>
      </c>
      <c r="O13" s="44">
        <f>IF(H13&gt;0,H13/H$8,"")</f>
        <v>2.528218879872713E-2</v>
      </c>
      <c r="P13" s="19">
        <f>I13/I$10</f>
        <v>3.3135174288296328E-2</v>
      </c>
      <c r="R13" s="7"/>
    </row>
    <row r="14" spans="1:18" ht="13.5" thickBot="1" x14ac:dyDescent="0.25">
      <c r="A14" s="81"/>
      <c r="B14" s="70" t="s">
        <v>32</v>
      </c>
      <c r="C14" s="14">
        <f>SUMIF(asignación!$A$6:$A$57,"=1",asignación!$H$6:$H$57)</f>
        <v>0</v>
      </c>
      <c r="D14" s="15">
        <f>SUMIF(asignación!$A$6:$A$57,"=2",asignación!$H$6:$H$57)</f>
        <v>0</v>
      </c>
      <c r="E14" s="15">
        <f>SUMIF(asignación!$A$6:$A$57,"=3",asignación!$H$6:$H$57)</f>
        <v>0</v>
      </c>
      <c r="F14" s="15">
        <f>SUMIF(asignación!$A$6:$A$57,"=4",asignación!$H$6:$H$57)</f>
        <v>0</v>
      </c>
      <c r="G14" s="15">
        <f>SUMIF(asignación!$A$6:$A$57,"=5",asignación!$H$6:$H$57)</f>
        <v>0</v>
      </c>
      <c r="H14" s="16">
        <f t="shared" si="0"/>
        <v>2314.1454290000001</v>
      </c>
      <c r="I14" s="16">
        <v>2314.1454290000001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2"/>
        <v>#DIV/0!</v>
      </c>
      <c r="O14" s="35">
        <f>IF(H14&gt;0,H14/H$8,"")</f>
        <v>7.3640268225934766E-2</v>
      </c>
      <c r="P14" s="19">
        <f>I14/I$10</f>
        <v>9.6513919017410729E-2</v>
      </c>
      <c r="R14" s="7"/>
    </row>
    <row r="15" spans="1:18" ht="13.15" customHeight="1" x14ac:dyDescent="0.2">
      <c r="A15" s="80" t="s">
        <v>49</v>
      </c>
      <c r="B15" s="31" t="s">
        <v>0</v>
      </c>
      <c r="C15" s="8">
        <f>SUMIF(asignación!$A$6:$A$57,"=1",asignación!$I$6:$I$57)</f>
        <v>0</v>
      </c>
      <c r="D15" s="9">
        <f>SUMIF(asignación!$A$6:$A$57,"=2",asignación!$I$6:$I$57)</f>
        <v>0</v>
      </c>
      <c r="E15" s="9">
        <f>SUMIF(asignación!$A$6:$A$57,"=3",asignación!$I$6:$I$57)</f>
        <v>0</v>
      </c>
      <c r="F15" s="9">
        <f>SUMIF(asignación!$A$6:$A$57,"=4",asignación!$I$6:$I$57)</f>
        <v>0</v>
      </c>
      <c r="G15" s="9">
        <f>SUMIF(asignación!$A$6:$A$57,"=5",asignación!$I$6:$I$57)</f>
        <v>0</v>
      </c>
      <c r="H15" s="10">
        <f t="shared" si="0"/>
        <v>22707</v>
      </c>
      <c r="I15" s="10">
        <v>22707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">
      <c r="A16" s="81"/>
      <c r="B16" s="33" t="s">
        <v>2</v>
      </c>
      <c r="C16" s="14">
        <f>SUMIF(asignación!$A$6:$A$57,"=1",asignación!$J$6:$J$57)</f>
        <v>0</v>
      </c>
      <c r="D16" s="15">
        <f>SUMIF(asignación!$A$6:$A$57,"=2",asignación!$J$6:$J$57)</f>
        <v>0</v>
      </c>
      <c r="E16" s="15">
        <f>SUMIF(asignación!$A$6:$A$57,"=3",asignación!$J$6:$J$57)</f>
        <v>0</v>
      </c>
      <c r="F16" s="15">
        <f>SUMIF(asignación!$A$6:$A$57,"=4",asignación!$J$6:$J$57)</f>
        <v>0</v>
      </c>
      <c r="G16" s="15">
        <f>SUMIF(asignación!$A$6:$A$57,"=5",asignación!$J$6:$J$57)</f>
        <v>0</v>
      </c>
      <c r="H16" s="16">
        <f t="shared" si="0"/>
        <v>6457</v>
      </c>
      <c r="I16" s="16">
        <v>6457</v>
      </c>
      <c r="J16" s="17" t="e">
        <f t="shared" ref="J16:M18" si="3">C16/C$15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ref="N16:N18" si="4">G16/G$15</f>
        <v>#DIV/0!</v>
      </c>
      <c r="O16" s="44">
        <f>IF(H16&gt;0,H16/H$8,"")</f>
        <v>0.2054733492442323</v>
      </c>
      <c r="P16" s="19">
        <f>I16/I$15</f>
        <v>0.28436165059232837</v>
      </c>
      <c r="R16" s="7"/>
    </row>
    <row r="17" spans="1:20" x14ac:dyDescent="0.2">
      <c r="A17" s="81"/>
      <c r="B17" s="71" t="s">
        <v>32</v>
      </c>
      <c r="C17" s="14">
        <f>SUMIF(asignación!$A$6:$A$57,"=1",asignación!$K$6:$K$57)</f>
        <v>0</v>
      </c>
      <c r="D17" s="15">
        <f>SUMIF(asignación!$A$6:$A$57,"=2",asignación!$K$6:$K$57)</f>
        <v>0</v>
      </c>
      <c r="E17" s="15">
        <f>SUMIF(asignación!$A$6:$A$57,"=3",asignación!$K$6:$K$57)</f>
        <v>0</v>
      </c>
      <c r="F17" s="15">
        <f>SUMIF(asignación!$A$6:$A$57,"=4",asignación!$K$6:$K$57)</f>
        <v>0</v>
      </c>
      <c r="G17" s="15">
        <f>SUMIF(asignación!$A$6:$A$57,"=5",asignación!$K$6:$K$57)</f>
        <v>0</v>
      </c>
      <c r="H17" s="16">
        <f t="shared" si="0"/>
        <v>1066</v>
      </c>
      <c r="I17" s="16">
        <v>1066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4"/>
        <v>#DIV/0!</v>
      </c>
      <c r="O17" s="44">
        <f>IF(H17&gt;0,H17/H$8,"")</f>
        <v>3.3922036595067623E-2</v>
      </c>
      <c r="P17" s="19">
        <f>I17/I$15</f>
        <v>4.6945875721143261E-2</v>
      </c>
      <c r="R17" s="7"/>
    </row>
    <row r="18" spans="1:20" ht="13.5" thickBot="1" x14ac:dyDescent="0.25">
      <c r="A18" s="82"/>
      <c r="B18" s="34" t="s">
        <v>33</v>
      </c>
      <c r="C18" s="20">
        <f>SUMIF(asignación!$A$6:$A$57,"=1",asignación!$L$6:$L$57)</f>
        <v>0</v>
      </c>
      <c r="D18" s="21">
        <f>SUMIF(asignación!$A$6:$A$57,"=2",asignación!$L$6:$L$57)</f>
        <v>0</v>
      </c>
      <c r="E18" s="21">
        <f>SUMIF(asignación!$A$6:$A$57,"=3",asignación!$L$6:$L$57)</f>
        <v>0</v>
      </c>
      <c r="F18" s="21">
        <f>SUMIF(asignación!$A$6:$A$57,"=4",asignación!$L$6:$L$57)</f>
        <v>0</v>
      </c>
      <c r="G18" s="21">
        <f>SUMIF(asignación!$A$6:$A$57,"=5",asignación!$L$6:$L$57)</f>
        <v>0</v>
      </c>
      <c r="H18" s="22">
        <f t="shared" si="0"/>
        <v>15184</v>
      </c>
      <c r="I18" s="22">
        <v>15184</v>
      </c>
      <c r="J18" s="23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24" t="e">
        <f t="shared" si="3"/>
        <v>#DIV/0!</v>
      </c>
      <c r="N18" s="24" t="e">
        <f t="shared" si="4"/>
        <v>#DIV/0!</v>
      </c>
      <c r="O18" s="44">
        <f>IF(H18&gt;0,H18/H$8,"")</f>
        <v>0.48318217979315831</v>
      </c>
      <c r="P18" s="25">
        <f>I18/I$15</f>
        <v>0.6686924736865284</v>
      </c>
      <c r="R18" s="7"/>
    </row>
    <row r="19" spans="1:20" ht="13.15" customHeight="1" x14ac:dyDescent="0.2">
      <c r="A19" s="80" t="s">
        <v>50</v>
      </c>
      <c r="B19" s="31" t="s">
        <v>0</v>
      </c>
      <c r="C19" s="8">
        <f>SUMIF(asignación!$A$6:$A$57,"=1",asignación!$M$6:$M$57)</f>
        <v>0</v>
      </c>
      <c r="D19" s="9">
        <f>SUMIF(asignación!$A$6:$A$57,"=2",asignación!$M$6:$M$57)</f>
        <v>0</v>
      </c>
      <c r="E19" s="9">
        <f>SUMIF(asignación!$A$6:$A$57,"=3",asignación!$M$6:$M$57)</f>
        <v>0</v>
      </c>
      <c r="F19" s="9">
        <f>SUMIF(asignación!$A$6:$A$57,"=4",asignación!$M$6:$M$57)</f>
        <v>0</v>
      </c>
      <c r="G19" s="9">
        <f>SUMIF(asignación!$A$6:$A$57,"=5",asignación!$M$6:$M$57)</f>
        <v>0</v>
      </c>
      <c r="H19" s="10">
        <f t="shared" si="0"/>
        <v>18931</v>
      </c>
      <c r="I19" s="10">
        <v>18931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">
      <c r="A20" s="81"/>
      <c r="B20" s="33" t="s">
        <v>2</v>
      </c>
      <c r="C20" s="14">
        <f>SUMIF(asignación!$A$6:$A$57,"=1",asignación!$N$6:$N$57)</f>
        <v>0</v>
      </c>
      <c r="D20" s="15">
        <f>SUMIF(asignación!$A$6:$A$57,"=2",asignación!$N$6:$N$57)</f>
        <v>0</v>
      </c>
      <c r="E20" s="15">
        <f>SUMIF(asignación!$A$6:$A$57,"=3",asignación!$N$6:$N$57)</f>
        <v>0</v>
      </c>
      <c r="F20" s="15">
        <f>SUMIF(asignación!$A$6:$A$57,"=4",asignación!$N$6:$N$57)</f>
        <v>0</v>
      </c>
      <c r="G20" s="15">
        <f>SUMIF(asignación!$A$6:$A$57,"=5",asignación!$N$6:$N$57)</f>
        <v>0</v>
      </c>
      <c r="H20" s="16">
        <f t="shared" si="0"/>
        <v>5283</v>
      </c>
      <c r="I20" s="16">
        <v>5283</v>
      </c>
      <c r="J20" s="17" t="e">
        <f t="shared" ref="J20:M22" si="5">C20/C$19</f>
        <v>#DIV/0!</v>
      </c>
      <c r="K20" s="18" t="e">
        <f t="shared" si="5"/>
        <v>#DIV/0!</v>
      </c>
      <c r="L20" s="18" t="e">
        <f t="shared" si="5"/>
        <v>#DIV/0!</v>
      </c>
      <c r="M20" s="18" t="e">
        <f t="shared" si="5"/>
        <v>#DIV/0!</v>
      </c>
      <c r="N20" s="18" t="e">
        <f t="shared" ref="N20:N22" si="6">G20/G$19</f>
        <v>#DIV/0!</v>
      </c>
      <c r="O20" s="44">
        <f>IF(H20&gt;0,H20/H$8,"")</f>
        <v>0.16811455847255369</v>
      </c>
      <c r="P20" s="19">
        <f>I20/I$19</f>
        <v>0.27906608208758121</v>
      </c>
      <c r="R20" s="7"/>
    </row>
    <row r="21" spans="1:20" x14ac:dyDescent="0.2">
      <c r="A21" s="81"/>
      <c r="B21" s="71" t="s">
        <v>32</v>
      </c>
      <c r="C21" s="14">
        <f>SUMIF(asignación!$A$6:$A$57,"=1",asignación!$O$6:$O$57)</f>
        <v>0</v>
      </c>
      <c r="D21" s="15">
        <f>SUMIF(asignación!$A$6:$A$57,"=2",asignación!$O$6:$O$57)</f>
        <v>0</v>
      </c>
      <c r="E21" s="15">
        <f>SUMIF(asignación!$A$6:$A$57,"=3",asignación!$O$6:$O$57)</f>
        <v>0</v>
      </c>
      <c r="F21" s="15">
        <f>SUMIF(asignación!$A$6:$A$57,"=4",asignación!$O$6:$O$57)</f>
        <v>0</v>
      </c>
      <c r="G21" s="15">
        <f>SUMIF(asignación!$A$6:$A$57,"=5",asignación!$O$6:$O$57)</f>
        <v>0</v>
      </c>
      <c r="H21" s="16">
        <f t="shared" si="0"/>
        <v>857</v>
      </c>
      <c r="I21" s="16">
        <v>857</v>
      </c>
      <c r="J21" s="17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6"/>
        <v>#DIV/0!</v>
      </c>
      <c r="O21" s="44">
        <f>IF(H21&gt;0,H21/H$8,"")</f>
        <v>2.7271280827366746E-2</v>
      </c>
      <c r="P21" s="19">
        <f>I21/I$19</f>
        <v>4.5269663514869787E-2</v>
      </c>
      <c r="R21" s="7"/>
    </row>
    <row r="22" spans="1:20" ht="13.5" thickBot="1" x14ac:dyDescent="0.25">
      <c r="A22" s="82"/>
      <c r="B22" s="34" t="s">
        <v>33</v>
      </c>
      <c r="C22" s="20">
        <f>SUMIF(asignación!$A$6:$A$57,"=1",asignación!$P$6:$P$57)</f>
        <v>0</v>
      </c>
      <c r="D22" s="21">
        <f>SUMIF(asignación!$A$6:$A$57,"=2",asignación!$P$6:$P$57)</f>
        <v>0</v>
      </c>
      <c r="E22" s="21">
        <f>SUMIF(asignación!$A$6:$A$57,"=3",asignación!$P$6:$P$57)</f>
        <v>0</v>
      </c>
      <c r="F22" s="21">
        <f>SUMIF(asignación!$A$6:$A$57,"=4",asignación!$P$6:$P$57)</f>
        <v>0</v>
      </c>
      <c r="G22" s="21">
        <f>SUMIF(asignación!$A$6:$A$57,"=5",asignación!$P$6:$P$57)</f>
        <v>0</v>
      </c>
      <c r="H22" s="22">
        <f t="shared" si="0"/>
        <v>12791</v>
      </c>
      <c r="I22" s="22">
        <v>12791</v>
      </c>
      <c r="J22" s="23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24" t="e">
        <f t="shared" si="5"/>
        <v>#DIV/0!</v>
      </c>
      <c r="N22" s="24" t="e">
        <f t="shared" si="6"/>
        <v>#DIV/0!</v>
      </c>
      <c r="O22" s="35">
        <f>IF(H22&gt;0,H22/H$8,"")</f>
        <v>0.40703261734287988</v>
      </c>
      <c r="P22" s="25">
        <f>I22/I$19</f>
        <v>0.67566425439754896</v>
      </c>
      <c r="R22" s="7"/>
    </row>
    <row r="23" spans="1:2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75" x14ac:dyDescent="0.25">
      <c r="A24" s="1" t="s">
        <v>51</v>
      </c>
    </row>
    <row r="25" spans="1:20" x14ac:dyDescent="0.2">
      <c r="A25" s="79" t="s">
        <v>52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1:20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</sheetData>
  <sheetProtection sheet="1" selectLockedCells="1"/>
  <protectedRanges>
    <protectedRange sqref="A3:B3" name="Range1_1"/>
    <protectedRange sqref="C6:G6 J6:N6" name="Range1_2"/>
  </protectedRanges>
  <mergeCells count="8">
    <mergeCell ref="A3:F4"/>
    <mergeCell ref="A25:T30"/>
    <mergeCell ref="A15:A18"/>
    <mergeCell ref="A19:A22"/>
    <mergeCell ref="A10:A14"/>
    <mergeCell ref="J6:P6"/>
    <mergeCell ref="A8:A9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Todd Tatum</cp:lastModifiedBy>
  <cp:lastPrinted>2017-04-20T07:56:20Z</cp:lastPrinted>
  <dcterms:created xsi:type="dcterms:W3CDTF">2009-06-26T00:03:19Z</dcterms:created>
  <dcterms:modified xsi:type="dcterms:W3CDTF">2021-10-18T19:24:32Z</dcterms:modified>
</cp:coreProperties>
</file>